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10.2.10.12\share\Scan\Scan\Purchases\ТЕНДЕРЫ\Отборы 2025 года\06-2025 Клининг Ассоциация\"/>
    </mc:Choice>
  </mc:AlternateContent>
  <xr:revisionPtr revIDLastSave="0" documentId="13_ncr:1_{F59F03BC-7666-45BF-86C1-6FDC2A0E5B14}" xr6:coauthVersionLast="47" xr6:coauthVersionMax="47" xr10:uidLastSave="{00000000-0000-0000-0000-000000000000}"/>
  <bookViews>
    <workbookView xWindow="-28920" yWindow="-1065" windowWidth="29040" windowHeight="15840" xr2:uid="{00000000-000D-0000-FFFF-FFFF00000000}"/>
  </bookViews>
  <sheets>
    <sheet name="Правила и справки" sheetId="1" r:id="rId1"/>
    <sheet name="Статистическая ЗП" sheetId="2" r:id="rId2"/>
    <sheet name="Луч" sheetId="3" r:id="rId3"/>
    <sheet name="ФОТ" sheetId="4" r:id="rId4"/>
    <sheet name="Приложение" sheetId="5" r:id="rId5"/>
  </sheets>
  <definedNames>
    <definedName name="сумм_аммортиз">#REF!</definedName>
  </definedNames>
  <calcPr calcId="181029"/>
</workbook>
</file>

<file path=xl/calcChain.xml><?xml version="1.0" encoding="utf-8"?>
<calcChain xmlns="http://schemas.openxmlformats.org/spreadsheetml/2006/main">
  <c r="E35" i="5" l="1"/>
  <c r="D35" i="5"/>
  <c r="C35" i="5"/>
  <c r="B35" i="5"/>
  <c r="B34" i="5"/>
  <c r="E33" i="5"/>
  <c r="C33" i="5"/>
  <c r="B33" i="5"/>
  <c r="B32" i="5"/>
  <c r="E23" i="5"/>
  <c r="E22" i="5"/>
  <c r="E21" i="5"/>
  <c r="E20" i="5"/>
  <c r="D16" i="5"/>
  <c r="D14" i="5"/>
  <c r="E3" i="5"/>
  <c r="B3" i="5"/>
  <c r="E2" i="5"/>
  <c r="B2" i="5"/>
  <c r="W13" i="4"/>
  <c r="N13" i="4"/>
  <c r="O13" i="4" s="1"/>
  <c r="M13" i="4"/>
  <c r="L13" i="4"/>
  <c r="K13" i="4"/>
  <c r="P13" i="4" s="1"/>
  <c r="I13" i="4"/>
  <c r="X13" i="4" s="1"/>
  <c r="M12" i="4"/>
  <c r="N12" i="4" s="1"/>
  <c r="O12" i="4" s="1"/>
  <c r="K12" i="4"/>
  <c r="L12" i="4" s="1"/>
  <c r="G35" i="5" s="1"/>
  <c r="I12" i="4"/>
  <c r="W11" i="4"/>
  <c r="Q11" i="4"/>
  <c r="M11" i="4"/>
  <c r="N11" i="4" s="1"/>
  <c r="O11" i="4" s="1"/>
  <c r="L11" i="4"/>
  <c r="K11" i="4"/>
  <c r="P11" i="4" s="1"/>
  <c r="I11" i="4"/>
  <c r="X11" i="4" s="1"/>
  <c r="M10" i="4"/>
  <c r="N10" i="4" s="1"/>
  <c r="O10" i="4" s="1"/>
  <c r="L10" i="4"/>
  <c r="G33" i="5" s="1"/>
  <c r="K10" i="4"/>
  <c r="F33" i="5" s="1"/>
  <c r="I10" i="4"/>
  <c r="D33" i="5" s="1"/>
  <c r="W9" i="4"/>
  <c r="P9" i="4"/>
  <c r="M9" i="4"/>
  <c r="N9" i="4" s="1"/>
  <c r="L9" i="4"/>
  <c r="K9" i="4"/>
  <c r="I9" i="4"/>
  <c r="Q9" i="4" s="1"/>
  <c r="R7" i="4"/>
  <c r="F130" i="3"/>
  <c r="F129" i="3"/>
  <c r="F128" i="3"/>
  <c r="F127" i="3"/>
  <c r="F126" i="3"/>
  <c r="F125" i="3"/>
  <c r="F124" i="3"/>
  <c r="F123" i="3"/>
  <c r="C16" i="5" s="1"/>
  <c r="G122" i="3"/>
  <c r="F122" i="3" s="1"/>
  <c r="G121" i="3"/>
  <c r="F121" i="3"/>
  <c r="G120" i="3"/>
  <c r="F120" i="3" s="1"/>
  <c r="G119" i="3"/>
  <c r="F119" i="3" s="1"/>
  <c r="G118" i="3"/>
  <c r="G117" i="3" s="1"/>
  <c r="D15" i="5" s="1"/>
  <c r="F116" i="3"/>
  <c r="C14" i="5" s="1"/>
  <c r="F115" i="3"/>
  <c r="G115" i="3" s="1"/>
  <c r="F114" i="3"/>
  <c r="G114" i="3" s="1"/>
  <c r="F113" i="3"/>
  <c r="G113" i="3" s="1"/>
  <c r="F112" i="3"/>
  <c r="G112" i="3" s="1"/>
  <c r="F111" i="3"/>
  <c r="G111" i="3" s="1"/>
  <c r="F110" i="3"/>
  <c r="G110" i="3" s="1"/>
  <c r="F109" i="3"/>
  <c r="G109" i="3" s="1"/>
  <c r="G106" i="3"/>
  <c r="F106" i="3" s="1"/>
  <c r="G104" i="3"/>
  <c r="F104" i="3"/>
  <c r="G103" i="3"/>
  <c r="F103" i="3" s="1"/>
  <c r="G102" i="3"/>
  <c r="F102" i="3" s="1"/>
  <c r="G101" i="3"/>
  <c r="F101" i="3" s="1"/>
  <c r="G100" i="3"/>
  <c r="F100" i="3"/>
  <c r="G99" i="3"/>
  <c r="F99" i="3" s="1"/>
  <c r="G98" i="3"/>
  <c r="F98" i="3" s="1"/>
  <c r="G97" i="3"/>
  <c r="F97" i="3" s="1"/>
  <c r="G95" i="3"/>
  <c r="F95" i="3"/>
  <c r="G94" i="3"/>
  <c r="F94" i="3" s="1"/>
  <c r="G93" i="3"/>
  <c r="F93" i="3" s="1"/>
  <c r="G90" i="3"/>
  <c r="F90" i="3"/>
  <c r="G89" i="3"/>
  <c r="F89" i="3"/>
  <c r="G88" i="3"/>
  <c r="F88" i="3"/>
  <c r="G87" i="3"/>
  <c r="F87" i="3"/>
  <c r="G86" i="3"/>
  <c r="F86" i="3"/>
  <c r="G85" i="3"/>
  <c r="F85" i="3"/>
  <c r="G84" i="3"/>
  <c r="F84" i="3"/>
  <c r="G83" i="3"/>
  <c r="F83" i="3"/>
  <c r="G82" i="3"/>
  <c r="F82" i="3"/>
  <c r="G81" i="3"/>
  <c r="F81" i="3"/>
  <c r="G80" i="3"/>
  <c r="F80" i="3"/>
  <c r="G79" i="3"/>
  <c r="F79" i="3"/>
  <c r="G78" i="3"/>
  <c r="F78" i="3"/>
  <c r="G77" i="3"/>
  <c r="F77" i="3"/>
  <c r="G76" i="3"/>
  <c r="F76" i="3"/>
  <c r="G75" i="3"/>
  <c r="F75" i="3"/>
  <c r="G74" i="3"/>
  <c r="F74" i="3"/>
  <c r="G73" i="3"/>
  <c r="F73" i="3"/>
  <c r="G72" i="3"/>
  <c r="F72" i="3"/>
  <c r="G71" i="3"/>
  <c r="F71" i="3"/>
  <c r="G68" i="3"/>
  <c r="F68" i="3"/>
  <c r="G67" i="3"/>
  <c r="F67" i="3"/>
  <c r="G66" i="3"/>
  <c r="F66" i="3"/>
  <c r="G65" i="3"/>
  <c r="F65" i="3"/>
  <c r="G64" i="3"/>
  <c r="F64" i="3"/>
  <c r="G63" i="3"/>
  <c r="F63" i="3"/>
  <c r="G62" i="3"/>
  <c r="F62" i="3"/>
  <c r="G61" i="3"/>
  <c r="F61" i="3"/>
  <c r="G60" i="3"/>
  <c r="F60" i="3"/>
  <c r="G59" i="3"/>
  <c r="F59" i="3"/>
  <c r="G58" i="3"/>
  <c r="F58" i="3"/>
  <c r="G57" i="3"/>
  <c r="F57" i="3"/>
  <c r="G56" i="3"/>
  <c r="F56" i="3"/>
  <c r="G55" i="3"/>
  <c r="F55" i="3"/>
  <c r="G54" i="3"/>
  <c r="F54" i="3"/>
  <c r="G53" i="3"/>
  <c r="F53" i="3"/>
  <c r="G52" i="3"/>
  <c r="F52" i="3"/>
  <c r="G51" i="3"/>
  <c r="F51" i="3"/>
  <c r="G50" i="3"/>
  <c r="F50" i="3"/>
  <c r="G49" i="3"/>
  <c r="F49" i="3"/>
  <c r="G48" i="3"/>
  <c r="F48" i="3"/>
  <c r="G47" i="3"/>
  <c r="F47" i="3"/>
  <c r="G46" i="3"/>
  <c r="G44" i="3" s="1"/>
  <c r="D11" i="5" s="1"/>
  <c r="F46" i="3"/>
  <c r="F44" i="3" s="1"/>
  <c r="C11" i="5" s="1"/>
  <c r="G43" i="3"/>
  <c r="F43" i="3" s="1"/>
  <c r="G40" i="3"/>
  <c r="F40" i="3" s="1"/>
  <c r="G38" i="3"/>
  <c r="F38" i="3" s="1"/>
  <c r="G37" i="3"/>
  <c r="F37" i="3"/>
  <c r="G36" i="3"/>
  <c r="F36" i="3" s="1"/>
  <c r="G35" i="3"/>
  <c r="F35" i="3" s="1"/>
  <c r="G34" i="3"/>
  <c r="F34" i="3" s="1"/>
  <c r="G33" i="3"/>
  <c r="F33" i="3"/>
  <c r="G32" i="3"/>
  <c r="F32" i="3" s="1"/>
  <c r="G31" i="3"/>
  <c r="F31" i="3" s="1"/>
  <c r="G30" i="3"/>
  <c r="F30" i="3" s="1"/>
  <c r="G29" i="3"/>
  <c r="F29" i="3"/>
  <c r="G28" i="3"/>
  <c r="F28" i="3" s="1"/>
  <c r="G27" i="3"/>
  <c r="F27" i="3" s="1"/>
  <c r="G26" i="3"/>
  <c r="F26" i="3" s="1"/>
  <c r="G25" i="3"/>
  <c r="F25" i="3"/>
  <c r="G24" i="3"/>
  <c r="F24" i="3" s="1"/>
  <c r="G23" i="3"/>
  <c r="F23" i="3" s="1"/>
  <c r="G22" i="3"/>
  <c r="F22" i="3" s="1"/>
  <c r="G21" i="3"/>
  <c r="F21" i="3"/>
  <c r="G20" i="3"/>
  <c r="F20" i="3" s="1"/>
  <c r="G19" i="3"/>
  <c r="F19" i="3" s="1"/>
  <c r="G18" i="3"/>
  <c r="P93" i="2"/>
  <c r="Y93" i="2" s="1"/>
  <c r="O93" i="2"/>
  <c r="X93" i="2" s="1"/>
  <c r="M93" i="2"/>
  <c r="N93" i="2" s="1"/>
  <c r="K93" i="2"/>
  <c r="G93" i="2"/>
  <c r="F93" i="2"/>
  <c r="P92" i="2"/>
  <c r="Y92" i="2" s="1"/>
  <c r="O92" i="2"/>
  <c r="X92" i="2" s="1"/>
  <c r="N92" i="2"/>
  <c r="M92" i="2"/>
  <c r="K92" i="2"/>
  <c r="F92" i="2"/>
  <c r="P91" i="2"/>
  <c r="Y91" i="2" s="1"/>
  <c r="O91" i="2"/>
  <c r="X91" i="2" s="1"/>
  <c r="M91" i="2"/>
  <c r="N91" i="2" s="1"/>
  <c r="K91" i="2"/>
  <c r="G91" i="2"/>
  <c r="F91" i="2"/>
  <c r="P90" i="2"/>
  <c r="Y90" i="2" s="1"/>
  <c r="O90" i="2"/>
  <c r="X90" i="2" s="1"/>
  <c r="N90" i="2"/>
  <c r="M90" i="2"/>
  <c r="K90" i="2"/>
  <c r="F90" i="2"/>
  <c r="P89" i="2"/>
  <c r="O89" i="2"/>
  <c r="M89" i="2"/>
  <c r="N89" i="2" s="1"/>
  <c r="K89" i="2"/>
  <c r="E89" i="2"/>
  <c r="F89" i="2" s="1"/>
  <c r="O88" i="2"/>
  <c r="X88" i="2" s="1"/>
  <c r="M88" i="2"/>
  <c r="K88" i="2"/>
  <c r="F88" i="2"/>
  <c r="E88" i="2"/>
  <c r="O87" i="2"/>
  <c r="X87" i="2" s="1"/>
  <c r="N87" i="2"/>
  <c r="R87" i="2" s="1"/>
  <c r="M87" i="2"/>
  <c r="P87" i="2" s="1"/>
  <c r="Y87" i="2" s="1"/>
  <c r="K87" i="2"/>
  <c r="G87" i="2"/>
  <c r="F87" i="2"/>
  <c r="E87" i="2"/>
  <c r="P86" i="2"/>
  <c r="Y86" i="2" s="1"/>
  <c r="O86" i="2"/>
  <c r="X86" i="2" s="1"/>
  <c r="N86" i="2"/>
  <c r="M86" i="2"/>
  <c r="K86" i="2"/>
  <c r="F86" i="2"/>
  <c r="G86" i="2" s="1"/>
  <c r="E86" i="2"/>
  <c r="P85" i="2"/>
  <c r="O85" i="2"/>
  <c r="N85" i="2"/>
  <c r="M85" i="2"/>
  <c r="K85" i="2"/>
  <c r="E85" i="2"/>
  <c r="O84" i="2"/>
  <c r="M84" i="2"/>
  <c r="K84" i="2"/>
  <c r="F84" i="2"/>
  <c r="E84" i="2"/>
  <c r="X84" i="2" s="1"/>
  <c r="O83" i="2"/>
  <c r="N83" i="2"/>
  <c r="R83" i="2" s="1"/>
  <c r="M83" i="2"/>
  <c r="P83" i="2" s="1"/>
  <c r="Y83" i="2" s="1"/>
  <c r="K83" i="2"/>
  <c r="G83" i="2"/>
  <c r="F83" i="2"/>
  <c r="E83" i="2"/>
  <c r="X83" i="2" s="1"/>
  <c r="O82" i="2"/>
  <c r="X82" i="2" s="1"/>
  <c r="N82" i="2"/>
  <c r="R82" i="2" s="1"/>
  <c r="M82" i="2"/>
  <c r="P82" i="2" s="1"/>
  <c r="Y82" i="2" s="1"/>
  <c r="K82" i="2"/>
  <c r="E82" i="2"/>
  <c r="F82" i="2" s="1"/>
  <c r="G82" i="2" s="1"/>
  <c r="P81" i="2"/>
  <c r="Y81" i="2" s="1"/>
  <c r="O81" i="2"/>
  <c r="X81" i="2" s="1"/>
  <c r="M81" i="2"/>
  <c r="N81" i="2" s="1"/>
  <c r="K81" i="2"/>
  <c r="F81" i="2"/>
  <c r="E81" i="2"/>
  <c r="O80" i="2"/>
  <c r="X80" i="2" s="1"/>
  <c r="M80" i="2"/>
  <c r="P80" i="2" s="1"/>
  <c r="K80" i="2"/>
  <c r="F80" i="2"/>
  <c r="E80" i="2"/>
  <c r="X79" i="2"/>
  <c r="O79" i="2"/>
  <c r="N79" i="2"/>
  <c r="R79" i="2" s="1"/>
  <c r="M79" i="2"/>
  <c r="P79" i="2" s="1"/>
  <c r="Y79" i="2" s="1"/>
  <c r="K79" i="2"/>
  <c r="H79" i="2"/>
  <c r="G79" i="2"/>
  <c r="F79" i="2"/>
  <c r="E79" i="2"/>
  <c r="P78" i="2"/>
  <c r="Y78" i="2" s="1"/>
  <c r="O78" i="2"/>
  <c r="X78" i="2" s="1"/>
  <c r="N78" i="2"/>
  <c r="M78" i="2"/>
  <c r="K78" i="2"/>
  <c r="E78" i="2"/>
  <c r="F78" i="2" s="1"/>
  <c r="G78" i="2" s="1"/>
  <c r="O77" i="2"/>
  <c r="M77" i="2"/>
  <c r="N77" i="2" s="1"/>
  <c r="K77" i="2"/>
  <c r="E77" i="2"/>
  <c r="O76" i="2"/>
  <c r="M76" i="2"/>
  <c r="K76" i="2"/>
  <c r="F76" i="2"/>
  <c r="H76" i="2" s="1"/>
  <c r="E76" i="2"/>
  <c r="X76" i="2" s="1"/>
  <c r="O75" i="2"/>
  <c r="X75" i="2" s="1"/>
  <c r="N75" i="2"/>
  <c r="M75" i="2"/>
  <c r="P75" i="2" s="1"/>
  <c r="Y75" i="2" s="1"/>
  <c r="K75" i="2"/>
  <c r="G75" i="2"/>
  <c r="F75" i="2"/>
  <c r="H75" i="2" s="1"/>
  <c r="E75" i="2"/>
  <c r="O74" i="2"/>
  <c r="X74" i="2" s="1"/>
  <c r="N74" i="2"/>
  <c r="R74" i="2" s="1"/>
  <c r="M74" i="2"/>
  <c r="P74" i="2" s="1"/>
  <c r="Y74" i="2" s="1"/>
  <c r="K74" i="2"/>
  <c r="H74" i="2"/>
  <c r="S74" i="2" s="1"/>
  <c r="E74" i="2"/>
  <c r="F74" i="2" s="1"/>
  <c r="G74" i="2" s="1"/>
  <c r="P73" i="2"/>
  <c r="Y73" i="2" s="1"/>
  <c r="O73" i="2"/>
  <c r="X73" i="2" s="1"/>
  <c r="M73" i="2"/>
  <c r="N73" i="2" s="1"/>
  <c r="K73" i="2"/>
  <c r="F73" i="2"/>
  <c r="E73" i="2"/>
  <c r="O72" i="2"/>
  <c r="X72" i="2" s="1"/>
  <c r="M72" i="2"/>
  <c r="P72" i="2" s="1"/>
  <c r="K72" i="2"/>
  <c r="F72" i="2"/>
  <c r="E72" i="2"/>
  <c r="X71" i="2"/>
  <c r="O71" i="2"/>
  <c r="N71" i="2"/>
  <c r="S71" i="2" s="1"/>
  <c r="M71" i="2"/>
  <c r="P71" i="2" s="1"/>
  <c r="Y71" i="2" s="1"/>
  <c r="K71" i="2"/>
  <c r="H71" i="2"/>
  <c r="G71" i="2"/>
  <c r="F71" i="2"/>
  <c r="E71" i="2"/>
  <c r="P70" i="2"/>
  <c r="Y70" i="2" s="1"/>
  <c r="O70" i="2"/>
  <c r="X70" i="2" s="1"/>
  <c r="N70" i="2"/>
  <c r="M70" i="2"/>
  <c r="K70" i="2"/>
  <c r="E70" i="2"/>
  <c r="F70" i="2" s="1"/>
  <c r="G70" i="2" s="1"/>
  <c r="X69" i="2"/>
  <c r="O69" i="2"/>
  <c r="M69" i="2"/>
  <c r="N69" i="2" s="1"/>
  <c r="K69" i="2"/>
  <c r="E69" i="2"/>
  <c r="F69" i="2" s="1"/>
  <c r="G69" i="2" s="1"/>
  <c r="O68" i="2"/>
  <c r="M68" i="2"/>
  <c r="N68" i="2" s="1"/>
  <c r="K68" i="2"/>
  <c r="F68" i="2"/>
  <c r="E68" i="2"/>
  <c r="X68" i="2" s="1"/>
  <c r="O67" i="2"/>
  <c r="X67" i="2" s="1"/>
  <c r="M67" i="2"/>
  <c r="P67" i="2" s="1"/>
  <c r="Y67" i="2" s="1"/>
  <c r="K67" i="2"/>
  <c r="G67" i="2"/>
  <c r="F67" i="2"/>
  <c r="E67" i="2"/>
  <c r="O66" i="2"/>
  <c r="X66" i="2" s="1"/>
  <c r="N66" i="2"/>
  <c r="M66" i="2"/>
  <c r="P66" i="2" s="1"/>
  <c r="K66" i="2"/>
  <c r="E66" i="2"/>
  <c r="F66" i="2" s="1"/>
  <c r="H66" i="2" s="1"/>
  <c r="S66" i="2" s="1"/>
  <c r="P65" i="2"/>
  <c r="O65" i="2"/>
  <c r="M65" i="2"/>
  <c r="N65" i="2" s="1"/>
  <c r="K65" i="2"/>
  <c r="E65" i="2"/>
  <c r="F65" i="2" s="1"/>
  <c r="Y64" i="2"/>
  <c r="O64" i="2"/>
  <c r="X64" i="2" s="1"/>
  <c r="M64" i="2"/>
  <c r="P64" i="2" s="1"/>
  <c r="K64" i="2"/>
  <c r="F64" i="2"/>
  <c r="E64" i="2"/>
  <c r="X63" i="2"/>
  <c r="O63" i="2"/>
  <c r="N63" i="2"/>
  <c r="M63" i="2"/>
  <c r="P63" i="2" s="1"/>
  <c r="K63" i="2"/>
  <c r="F63" i="2"/>
  <c r="H63" i="2" s="1"/>
  <c r="S63" i="2" s="1"/>
  <c r="E63" i="2"/>
  <c r="P62" i="2"/>
  <c r="Y62" i="2" s="1"/>
  <c r="O62" i="2"/>
  <c r="X62" i="2" s="1"/>
  <c r="N62" i="2"/>
  <c r="M62" i="2"/>
  <c r="K62" i="2"/>
  <c r="H62" i="2"/>
  <c r="E62" i="2"/>
  <c r="F62" i="2" s="1"/>
  <c r="G62" i="2" s="1"/>
  <c r="X61" i="2"/>
  <c r="O61" i="2"/>
  <c r="M61" i="2"/>
  <c r="N61" i="2" s="1"/>
  <c r="K61" i="2"/>
  <c r="H61" i="2"/>
  <c r="E61" i="2"/>
  <c r="F61" i="2" s="1"/>
  <c r="G61" i="2" s="1"/>
  <c r="O60" i="2"/>
  <c r="M60" i="2"/>
  <c r="N60" i="2" s="1"/>
  <c r="K60" i="2"/>
  <c r="G60" i="2"/>
  <c r="F60" i="2"/>
  <c r="E60" i="2"/>
  <c r="X60" i="2" s="1"/>
  <c r="O59" i="2"/>
  <c r="X59" i="2" s="1"/>
  <c r="N59" i="2"/>
  <c r="M59" i="2"/>
  <c r="P59" i="2" s="1"/>
  <c r="Y59" i="2" s="1"/>
  <c r="K59" i="2"/>
  <c r="G59" i="2"/>
  <c r="F59" i="2"/>
  <c r="E59" i="2"/>
  <c r="O58" i="2"/>
  <c r="X58" i="2" s="1"/>
  <c r="N58" i="2"/>
  <c r="M58" i="2"/>
  <c r="P58" i="2" s="1"/>
  <c r="Y58" i="2" s="1"/>
  <c r="K58" i="2"/>
  <c r="E58" i="2"/>
  <c r="F58" i="2" s="1"/>
  <c r="G58" i="2" s="1"/>
  <c r="R57" i="2"/>
  <c r="P57" i="2"/>
  <c r="O57" i="2"/>
  <c r="M57" i="2"/>
  <c r="N57" i="2" s="1"/>
  <c r="K57" i="2"/>
  <c r="F57" i="2"/>
  <c r="G57" i="2" s="1"/>
  <c r="E57" i="2"/>
  <c r="X57" i="2" s="1"/>
  <c r="O56" i="2"/>
  <c r="M56" i="2"/>
  <c r="P56" i="2" s="1"/>
  <c r="K56" i="2"/>
  <c r="E56" i="2"/>
  <c r="F56" i="2" s="1"/>
  <c r="X55" i="2"/>
  <c r="O55" i="2"/>
  <c r="M55" i="2"/>
  <c r="P55" i="2" s="1"/>
  <c r="Y55" i="2" s="1"/>
  <c r="K55" i="2"/>
  <c r="H55" i="2"/>
  <c r="G55" i="2"/>
  <c r="F55" i="2"/>
  <c r="E55" i="2"/>
  <c r="P54" i="2"/>
  <c r="O54" i="2"/>
  <c r="X54" i="2" s="1"/>
  <c r="N54" i="2"/>
  <c r="M54" i="2"/>
  <c r="K54" i="2"/>
  <c r="F54" i="2"/>
  <c r="H54" i="2" s="1"/>
  <c r="E54" i="2"/>
  <c r="X53" i="2"/>
  <c r="O53" i="2"/>
  <c r="M53" i="2"/>
  <c r="P53" i="2" s="1"/>
  <c r="Y53" i="2" s="1"/>
  <c r="K53" i="2"/>
  <c r="H53" i="2"/>
  <c r="F53" i="2"/>
  <c r="G53" i="2" s="1"/>
  <c r="E53" i="2"/>
  <c r="P52" i="2"/>
  <c r="Y52" i="2" s="1"/>
  <c r="O52" i="2"/>
  <c r="N52" i="2"/>
  <c r="S52" i="2" s="1"/>
  <c r="M52" i="2"/>
  <c r="K52" i="2"/>
  <c r="F52" i="2"/>
  <c r="H52" i="2" s="1"/>
  <c r="E52" i="2"/>
  <c r="X52" i="2" s="1"/>
  <c r="X51" i="2"/>
  <c r="O51" i="2"/>
  <c r="M51" i="2"/>
  <c r="P51" i="2" s="1"/>
  <c r="K51" i="2"/>
  <c r="E51" i="2"/>
  <c r="F51" i="2" s="1"/>
  <c r="P50" i="2"/>
  <c r="Y50" i="2" s="1"/>
  <c r="O50" i="2"/>
  <c r="X50" i="2" s="1"/>
  <c r="N50" i="2"/>
  <c r="M50" i="2"/>
  <c r="K50" i="2"/>
  <c r="E50" i="2"/>
  <c r="F50" i="2" s="1"/>
  <c r="H50" i="2" s="1"/>
  <c r="S50" i="2" s="1"/>
  <c r="Y49" i="2"/>
  <c r="X49" i="2"/>
  <c r="P49" i="2"/>
  <c r="O49" i="2"/>
  <c r="M49" i="2"/>
  <c r="N49" i="2" s="1"/>
  <c r="R49" i="2" s="1"/>
  <c r="K49" i="2"/>
  <c r="G49" i="2"/>
  <c r="F49" i="2"/>
  <c r="E49" i="2"/>
  <c r="P48" i="2"/>
  <c r="Y48" i="2" s="1"/>
  <c r="O48" i="2"/>
  <c r="X48" i="2" s="1"/>
  <c r="N48" i="2"/>
  <c r="M48" i="2"/>
  <c r="K48" i="2"/>
  <c r="G48" i="2"/>
  <c r="F48" i="2"/>
  <c r="E48" i="2"/>
  <c r="X47" i="2"/>
  <c r="O47" i="2"/>
  <c r="N47" i="2"/>
  <c r="M47" i="2"/>
  <c r="P47" i="2" s="1"/>
  <c r="K47" i="2"/>
  <c r="F47" i="2"/>
  <c r="Y47" i="2" s="1"/>
  <c r="E47" i="2"/>
  <c r="P46" i="2"/>
  <c r="Y46" i="2" s="1"/>
  <c r="O46" i="2"/>
  <c r="X46" i="2" s="1"/>
  <c r="N46" i="2"/>
  <c r="M46" i="2"/>
  <c r="K46" i="2"/>
  <c r="E46" i="2"/>
  <c r="F46" i="2" s="1"/>
  <c r="X45" i="2"/>
  <c r="O45" i="2"/>
  <c r="M45" i="2"/>
  <c r="P45" i="2" s="1"/>
  <c r="Y45" i="2" s="1"/>
  <c r="K45" i="2"/>
  <c r="F45" i="2"/>
  <c r="G45" i="2" s="1"/>
  <c r="E45" i="2"/>
  <c r="P44" i="2"/>
  <c r="O44" i="2"/>
  <c r="N44" i="2"/>
  <c r="M44" i="2"/>
  <c r="K44" i="2"/>
  <c r="E44" i="2"/>
  <c r="X44" i="2" s="1"/>
  <c r="X43" i="2"/>
  <c r="O43" i="2"/>
  <c r="M43" i="2"/>
  <c r="P43" i="2" s="1"/>
  <c r="K43" i="2"/>
  <c r="E43" i="2"/>
  <c r="F43" i="2" s="1"/>
  <c r="P42" i="2"/>
  <c r="Y42" i="2" s="1"/>
  <c r="O42" i="2"/>
  <c r="X42" i="2" s="1"/>
  <c r="N42" i="2"/>
  <c r="M42" i="2"/>
  <c r="K42" i="2"/>
  <c r="E42" i="2"/>
  <c r="F42" i="2" s="1"/>
  <c r="X41" i="2"/>
  <c r="O41" i="2"/>
  <c r="M41" i="2"/>
  <c r="P41" i="2" s="1"/>
  <c r="K41" i="2"/>
  <c r="E41" i="2"/>
  <c r="F41" i="2" s="1"/>
  <c r="P40" i="2"/>
  <c r="O40" i="2"/>
  <c r="M40" i="2"/>
  <c r="N40" i="2" s="1"/>
  <c r="K40" i="2"/>
  <c r="E40" i="2"/>
  <c r="X40" i="2" s="1"/>
  <c r="O39" i="2"/>
  <c r="X39" i="2" s="1"/>
  <c r="M39" i="2"/>
  <c r="P39" i="2" s="1"/>
  <c r="Y39" i="2" s="1"/>
  <c r="K39" i="2"/>
  <c r="E39" i="2"/>
  <c r="F39" i="2" s="1"/>
  <c r="X38" i="2"/>
  <c r="O38" i="2"/>
  <c r="M38" i="2"/>
  <c r="P38" i="2" s="1"/>
  <c r="Y38" i="2" s="1"/>
  <c r="K38" i="2"/>
  <c r="G38" i="2"/>
  <c r="F38" i="2"/>
  <c r="E38" i="2"/>
  <c r="P37" i="2"/>
  <c r="Y37" i="2" s="1"/>
  <c r="O37" i="2"/>
  <c r="X37" i="2" s="1"/>
  <c r="N37" i="2"/>
  <c r="M37" i="2"/>
  <c r="K37" i="2"/>
  <c r="F37" i="2"/>
  <c r="H37" i="2" s="1"/>
  <c r="E37" i="2"/>
  <c r="X36" i="2"/>
  <c r="O36" i="2"/>
  <c r="N36" i="2"/>
  <c r="M36" i="2"/>
  <c r="P36" i="2" s="1"/>
  <c r="Y36" i="2" s="1"/>
  <c r="K36" i="2"/>
  <c r="F36" i="2"/>
  <c r="H36" i="2" s="1"/>
  <c r="E36" i="2"/>
  <c r="X35" i="2"/>
  <c r="P35" i="2"/>
  <c r="Y35" i="2" s="1"/>
  <c r="O35" i="2"/>
  <c r="N35" i="2"/>
  <c r="M35" i="2"/>
  <c r="K35" i="2"/>
  <c r="F35" i="2"/>
  <c r="H35" i="2" s="1"/>
  <c r="S35" i="2" s="1"/>
  <c r="E35" i="2"/>
  <c r="P34" i="2"/>
  <c r="Y34" i="2" s="1"/>
  <c r="O34" i="2"/>
  <c r="X34" i="2" s="1"/>
  <c r="N34" i="2"/>
  <c r="M34" i="2"/>
  <c r="K34" i="2"/>
  <c r="E34" i="2"/>
  <c r="F34" i="2" s="1"/>
  <c r="X33" i="2"/>
  <c r="O33" i="2"/>
  <c r="M33" i="2"/>
  <c r="P33" i="2" s="1"/>
  <c r="Y33" i="2" s="1"/>
  <c r="K33" i="2"/>
  <c r="E33" i="2"/>
  <c r="F33" i="2" s="1"/>
  <c r="P32" i="2"/>
  <c r="O32" i="2"/>
  <c r="M32" i="2"/>
  <c r="N32" i="2" s="1"/>
  <c r="K32" i="2"/>
  <c r="E32" i="2"/>
  <c r="X32" i="2" s="1"/>
  <c r="O31" i="2"/>
  <c r="X31" i="2" s="1"/>
  <c r="M31" i="2"/>
  <c r="P31" i="2" s="1"/>
  <c r="Y31" i="2" s="1"/>
  <c r="K31" i="2"/>
  <c r="E31" i="2"/>
  <c r="F31" i="2" s="1"/>
  <c r="X30" i="2"/>
  <c r="O30" i="2"/>
  <c r="M30" i="2"/>
  <c r="P30" i="2" s="1"/>
  <c r="Y30" i="2" s="1"/>
  <c r="K30" i="2"/>
  <c r="G30" i="2"/>
  <c r="F30" i="2"/>
  <c r="E30" i="2"/>
  <c r="P29" i="2"/>
  <c r="Y29" i="2" s="1"/>
  <c r="O29" i="2"/>
  <c r="X29" i="2" s="1"/>
  <c r="N29" i="2"/>
  <c r="M29" i="2"/>
  <c r="K29" i="2"/>
  <c r="F29" i="2"/>
  <c r="H29" i="2" s="1"/>
  <c r="E29" i="2"/>
  <c r="X28" i="2"/>
  <c r="O28" i="2"/>
  <c r="N28" i="2"/>
  <c r="M28" i="2"/>
  <c r="P28" i="2" s="1"/>
  <c r="Y28" i="2" s="1"/>
  <c r="K28" i="2"/>
  <c r="F28" i="2"/>
  <c r="H28" i="2" s="1"/>
  <c r="E28" i="2"/>
  <c r="X27" i="2"/>
  <c r="P27" i="2"/>
  <c r="Y27" i="2" s="1"/>
  <c r="O27" i="2"/>
  <c r="N27" i="2"/>
  <c r="M27" i="2"/>
  <c r="K27" i="2"/>
  <c r="F27" i="2"/>
  <c r="H27" i="2" s="1"/>
  <c r="S27" i="2" s="1"/>
  <c r="E27" i="2"/>
  <c r="P26" i="2"/>
  <c r="Y26" i="2" s="1"/>
  <c r="O26" i="2"/>
  <c r="X26" i="2" s="1"/>
  <c r="N26" i="2"/>
  <c r="M26" i="2"/>
  <c r="K26" i="2"/>
  <c r="E26" i="2"/>
  <c r="F26" i="2" s="1"/>
  <c r="X25" i="2"/>
  <c r="O25" i="2"/>
  <c r="M25" i="2"/>
  <c r="P25" i="2" s="1"/>
  <c r="Y25" i="2" s="1"/>
  <c r="K25" i="2"/>
  <c r="E25" i="2"/>
  <c r="F25" i="2" s="1"/>
  <c r="P24" i="2"/>
  <c r="O24" i="2"/>
  <c r="X24" i="2" s="1"/>
  <c r="M24" i="2"/>
  <c r="N24" i="2" s="1"/>
  <c r="K24" i="2"/>
  <c r="E24" i="2"/>
  <c r="F24" i="2" s="1"/>
  <c r="O23" i="2"/>
  <c r="X23" i="2" s="1"/>
  <c r="M23" i="2"/>
  <c r="P23" i="2" s="1"/>
  <c r="Y23" i="2" s="1"/>
  <c r="K23" i="2"/>
  <c r="G23" i="2"/>
  <c r="F23" i="2"/>
  <c r="H23" i="2" s="1"/>
  <c r="E23" i="2"/>
  <c r="Y22" i="2"/>
  <c r="X22" i="2"/>
  <c r="P22" i="2"/>
  <c r="O22" i="2"/>
  <c r="N22" i="2"/>
  <c r="M22" i="2"/>
  <c r="K22" i="2"/>
  <c r="G22" i="2"/>
  <c r="R22" i="2" s="1"/>
  <c r="F22" i="2"/>
  <c r="E22" i="2"/>
  <c r="P21" i="2"/>
  <c r="Y21" i="2" s="1"/>
  <c r="O21" i="2"/>
  <c r="X21" i="2" s="1"/>
  <c r="N21" i="2"/>
  <c r="M21" i="2"/>
  <c r="K21" i="2"/>
  <c r="F21" i="2"/>
  <c r="H21" i="2" s="1"/>
  <c r="E21" i="2"/>
  <c r="X20" i="2"/>
  <c r="O20" i="2"/>
  <c r="N20" i="2"/>
  <c r="M20" i="2"/>
  <c r="P20" i="2" s="1"/>
  <c r="Y20" i="2" s="1"/>
  <c r="K20" i="2"/>
  <c r="F20" i="2"/>
  <c r="H20" i="2" s="1"/>
  <c r="E20" i="2"/>
  <c r="X19" i="2"/>
  <c r="P19" i="2"/>
  <c r="Y19" i="2" s="1"/>
  <c r="O19" i="2"/>
  <c r="N19" i="2"/>
  <c r="M19" i="2"/>
  <c r="K19" i="2"/>
  <c r="F19" i="2"/>
  <c r="H19" i="2" s="1"/>
  <c r="S19" i="2" s="1"/>
  <c r="E19" i="2"/>
  <c r="P18" i="2"/>
  <c r="Y18" i="2" s="1"/>
  <c r="O18" i="2"/>
  <c r="X18" i="2" s="1"/>
  <c r="N18" i="2"/>
  <c r="M18" i="2"/>
  <c r="K18" i="2"/>
  <c r="E18" i="2"/>
  <c r="F18" i="2" s="1"/>
  <c r="X17" i="2"/>
  <c r="O17" i="2"/>
  <c r="M17" i="2"/>
  <c r="P17" i="2" s="1"/>
  <c r="K17" i="2"/>
  <c r="E17" i="2"/>
  <c r="F17" i="2" s="1"/>
  <c r="P16" i="2"/>
  <c r="O16" i="2"/>
  <c r="X16" i="2" s="1"/>
  <c r="M16" i="2"/>
  <c r="N16" i="2" s="1"/>
  <c r="K16" i="2"/>
  <c r="E16" i="2"/>
  <c r="F16" i="2" s="1"/>
  <c r="O15" i="2"/>
  <c r="X15" i="2" s="1"/>
  <c r="M15" i="2"/>
  <c r="P15" i="2" s="1"/>
  <c r="Y15" i="2" s="1"/>
  <c r="K15" i="2"/>
  <c r="G15" i="2"/>
  <c r="F15" i="2"/>
  <c r="H15" i="2" s="1"/>
  <c r="E15" i="2"/>
  <c r="Y14" i="2"/>
  <c r="X14" i="2"/>
  <c r="S14" i="2"/>
  <c r="P14" i="2"/>
  <c r="O14" i="2"/>
  <c r="N14" i="2"/>
  <c r="M14" i="2"/>
  <c r="K14" i="2"/>
  <c r="H14" i="2"/>
  <c r="G14" i="2"/>
  <c r="R14" i="2" s="1"/>
  <c r="F14" i="2"/>
  <c r="E14" i="2"/>
  <c r="P13" i="2"/>
  <c r="Y13" i="2" s="1"/>
  <c r="O13" i="2"/>
  <c r="X13" i="2" s="1"/>
  <c r="N13" i="2"/>
  <c r="M13" i="2"/>
  <c r="K13" i="2"/>
  <c r="F13" i="2"/>
  <c r="H13" i="2" s="1"/>
  <c r="E13" i="2"/>
  <c r="X12" i="2"/>
  <c r="O12" i="2"/>
  <c r="N12" i="2"/>
  <c r="M12" i="2"/>
  <c r="P12" i="2" s="1"/>
  <c r="Y12" i="2" s="1"/>
  <c r="K12" i="2"/>
  <c r="F12" i="2"/>
  <c r="H12" i="2" s="1"/>
  <c r="E12" i="2"/>
  <c r="X11" i="2"/>
  <c r="P11" i="2"/>
  <c r="Y11" i="2" s="1"/>
  <c r="O11" i="2"/>
  <c r="N11" i="2"/>
  <c r="M11" i="2"/>
  <c r="K11" i="2"/>
  <c r="F11" i="2"/>
  <c r="H11" i="2" s="1"/>
  <c r="S11" i="2" s="1"/>
  <c r="E11" i="2"/>
  <c r="P10" i="2"/>
  <c r="Y10" i="2" s="1"/>
  <c r="O10" i="2"/>
  <c r="X10" i="2" s="1"/>
  <c r="N10" i="2"/>
  <c r="M10" i="2"/>
  <c r="K10" i="2"/>
  <c r="E10" i="2"/>
  <c r="F10" i="2" s="1"/>
  <c r="X9" i="2"/>
  <c r="O9" i="2"/>
  <c r="M9" i="2"/>
  <c r="P9" i="2" s="1"/>
  <c r="K9" i="2"/>
  <c r="E9" i="2"/>
  <c r="F9" i="2" s="1"/>
  <c r="P8" i="2"/>
  <c r="O8" i="2"/>
  <c r="M8" i="2"/>
  <c r="N8" i="2" s="1"/>
  <c r="K8" i="2"/>
  <c r="E8" i="2"/>
  <c r="F8" i="2" s="1"/>
  <c r="O7" i="2"/>
  <c r="X7" i="2" s="1"/>
  <c r="M7" i="2"/>
  <c r="P7" i="2" s="1"/>
  <c r="Y7" i="2" s="1"/>
  <c r="K7" i="2"/>
  <c r="G7" i="2"/>
  <c r="F7" i="2"/>
  <c r="H7" i="2" s="1"/>
  <c r="E7" i="2"/>
  <c r="X6" i="2"/>
  <c r="S6" i="2"/>
  <c r="O6" i="2"/>
  <c r="N6" i="2"/>
  <c r="M6" i="2"/>
  <c r="P6" i="2" s="1"/>
  <c r="Y6" i="2" s="1"/>
  <c r="K6" i="2"/>
  <c r="H6" i="2"/>
  <c r="G6" i="2"/>
  <c r="R6" i="2" s="1"/>
  <c r="F6" i="2"/>
  <c r="E6" i="2"/>
  <c r="P5" i="2"/>
  <c r="Y5" i="2" s="1"/>
  <c r="O5" i="2"/>
  <c r="X5" i="2" s="1"/>
  <c r="N5" i="2"/>
  <c r="M5" i="2"/>
  <c r="H82" i="2" s="1"/>
  <c r="S82" i="2" s="1"/>
  <c r="K5" i="2"/>
  <c r="E5" i="2"/>
  <c r="F5" i="2" s="1"/>
  <c r="G17" i="2" l="1"/>
  <c r="H17" i="2"/>
  <c r="G24" i="2"/>
  <c r="R24" i="2" s="1"/>
  <c r="H24" i="2"/>
  <c r="S24" i="2" s="1"/>
  <c r="H65" i="2"/>
  <c r="G65" i="2"/>
  <c r="R65" i="2" s="1"/>
  <c r="Y65" i="2"/>
  <c r="G9" i="2"/>
  <c r="H9" i="2"/>
  <c r="Y17" i="2"/>
  <c r="Y41" i="2"/>
  <c r="Y51" i="2"/>
  <c r="G56" i="2"/>
  <c r="H56" i="2"/>
  <c r="H26" i="2"/>
  <c r="G26" i="2"/>
  <c r="H43" i="2"/>
  <c r="G43" i="2"/>
  <c r="G41" i="2"/>
  <c r="H41" i="2"/>
  <c r="G51" i="2"/>
  <c r="H51" i="2"/>
  <c r="Y9" i="2"/>
  <c r="G8" i="2"/>
  <c r="H8" i="2"/>
  <c r="S29" i="2"/>
  <c r="H34" i="2"/>
  <c r="S34" i="2" s="1"/>
  <c r="G34" i="2"/>
  <c r="H46" i="2"/>
  <c r="S46" i="2" s="1"/>
  <c r="G46" i="2"/>
  <c r="Y56" i="2"/>
  <c r="H16" i="2"/>
  <c r="S16" i="2" s="1"/>
  <c r="G16" i="2"/>
  <c r="R16" i="2" s="1"/>
  <c r="H10" i="2"/>
  <c r="S10" i="2" s="1"/>
  <c r="G10" i="2"/>
  <c r="H18" i="2"/>
  <c r="S18" i="2" s="1"/>
  <c r="G18" i="2"/>
  <c r="Y24" i="2"/>
  <c r="S28" i="2"/>
  <c r="S37" i="2"/>
  <c r="H42" i="2"/>
  <c r="S42" i="2" s="1"/>
  <c r="G42" i="2"/>
  <c r="Y43" i="2"/>
  <c r="S60" i="2"/>
  <c r="H5" i="2"/>
  <c r="S5" i="2" s="1"/>
  <c r="G5" i="2"/>
  <c r="R5" i="2" s="1"/>
  <c r="S8" i="2"/>
  <c r="R8" i="2"/>
  <c r="X8" i="2"/>
  <c r="S13" i="2"/>
  <c r="S21" i="2"/>
  <c r="G25" i="2"/>
  <c r="H25" i="2"/>
  <c r="S26" i="2"/>
  <c r="H31" i="2"/>
  <c r="G31" i="2"/>
  <c r="S36" i="2"/>
  <c r="S48" i="2"/>
  <c r="Y8" i="2"/>
  <c r="S12" i="2"/>
  <c r="Y16" i="2"/>
  <c r="S20" i="2"/>
  <c r="G33" i="2"/>
  <c r="H33" i="2"/>
  <c r="H39" i="2"/>
  <c r="G39" i="2"/>
  <c r="Y40" i="2"/>
  <c r="S54" i="2"/>
  <c r="H73" i="2"/>
  <c r="G73" i="2"/>
  <c r="N7" i="2"/>
  <c r="G11" i="2"/>
  <c r="R11" i="2" s="1"/>
  <c r="N15" i="2"/>
  <c r="G19" i="2"/>
  <c r="R19" i="2" s="1"/>
  <c r="H22" i="2"/>
  <c r="S22" i="2" s="1"/>
  <c r="N23" i="2"/>
  <c r="G27" i="2"/>
  <c r="R27" i="2" s="1"/>
  <c r="H30" i="2"/>
  <c r="N31" i="2"/>
  <c r="F32" i="2"/>
  <c r="G35" i="2"/>
  <c r="R35" i="2" s="1"/>
  <c r="H38" i="2"/>
  <c r="N39" i="2"/>
  <c r="F40" i="2"/>
  <c r="H45" i="2"/>
  <c r="G47" i="2"/>
  <c r="R47" i="2" s="1"/>
  <c r="H49" i="2"/>
  <c r="S49" i="2" s="1"/>
  <c r="Y54" i="2"/>
  <c r="G63" i="2"/>
  <c r="R63" i="2" s="1"/>
  <c r="N67" i="2"/>
  <c r="R70" i="2"/>
  <c r="G72" i="2"/>
  <c r="H72" i="2"/>
  <c r="G76" i="2"/>
  <c r="H89" i="2"/>
  <c r="G89" i="2"/>
  <c r="R91" i="2"/>
  <c r="V11" i="4"/>
  <c r="U11" i="4"/>
  <c r="S11" i="4"/>
  <c r="T11" i="4" s="1"/>
  <c r="R69" i="2"/>
  <c r="H47" i="2"/>
  <c r="S47" i="2" s="1"/>
  <c r="Y57" i="2"/>
  <c r="R61" i="2"/>
  <c r="S61" i="2"/>
  <c r="P68" i="2"/>
  <c r="Y68" i="2" s="1"/>
  <c r="P69" i="2"/>
  <c r="Y69" i="2" s="1"/>
  <c r="S73" i="2"/>
  <c r="Y80" i="2"/>
  <c r="R90" i="2"/>
  <c r="N9" i="2"/>
  <c r="R10" i="2"/>
  <c r="G13" i="2"/>
  <c r="R13" i="2" s="1"/>
  <c r="N17" i="2"/>
  <c r="R18" i="2"/>
  <c r="G21" i="2"/>
  <c r="R21" i="2" s="1"/>
  <c r="N25" i="2"/>
  <c r="R26" i="2"/>
  <c r="G29" i="2"/>
  <c r="R29" i="2" s="1"/>
  <c r="N33" i="2"/>
  <c r="R34" i="2"/>
  <c r="G37" i="2"/>
  <c r="R37" i="2" s="1"/>
  <c r="N41" i="2"/>
  <c r="F44" i="2"/>
  <c r="Y44" i="2" s="1"/>
  <c r="R46" i="2"/>
  <c r="R48" i="2"/>
  <c r="G50" i="2"/>
  <c r="N51" i="2"/>
  <c r="G52" i="2"/>
  <c r="R52" i="2" s="1"/>
  <c r="N53" i="2"/>
  <c r="G54" i="2"/>
  <c r="R54" i="2" s="1"/>
  <c r="N55" i="2"/>
  <c r="H57" i="2"/>
  <c r="S57" i="2" s="1"/>
  <c r="S62" i="2"/>
  <c r="R62" i="2"/>
  <c r="G64" i="2"/>
  <c r="H64" i="2"/>
  <c r="G66" i="2"/>
  <c r="Y66" i="2"/>
  <c r="Y72" i="2"/>
  <c r="N76" i="2"/>
  <c r="P76" i="2"/>
  <c r="Y76" i="2" s="1"/>
  <c r="P77" i="2"/>
  <c r="N80" i="2"/>
  <c r="F85" i="2"/>
  <c r="X85" i="2"/>
  <c r="S89" i="2"/>
  <c r="R89" i="2"/>
  <c r="P7" i="4"/>
  <c r="N30" i="2"/>
  <c r="N38" i="2"/>
  <c r="N43" i="2"/>
  <c r="N45" i="2"/>
  <c r="H48" i="2"/>
  <c r="N56" i="2"/>
  <c r="R59" i="2"/>
  <c r="P60" i="2"/>
  <c r="Y60" i="2" s="1"/>
  <c r="P61" i="2"/>
  <c r="Y61" i="2" s="1"/>
  <c r="Y63" i="2"/>
  <c r="N72" i="2"/>
  <c r="R75" i="2"/>
  <c r="H86" i="2"/>
  <c r="H87" i="2"/>
  <c r="S87" i="2" s="1"/>
  <c r="G88" i="2"/>
  <c r="H88" i="2"/>
  <c r="X89" i="2"/>
  <c r="H93" i="2"/>
  <c r="G16" i="3"/>
  <c r="D10" i="5" s="1"/>
  <c r="F18" i="3"/>
  <c r="F16" i="3" s="1"/>
  <c r="C10" i="5" s="1"/>
  <c r="R58" i="2"/>
  <c r="R20" i="2"/>
  <c r="X56" i="2"/>
  <c r="H58" i="2"/>
  <c r="S58" i="2" s="1"/>
  <c r="R60" i="2"/>
  <c r="S65" i="2"/>
  <c r="H67" i="2"/>
  <c r="H68" i="2"/>
  <c r="S68" i="2" s="1"/>
  <c r="R71" i="2"/>
  <c r="R73" i="2"/>
  <c r="S79" i="2"/>
  <c r="H92" i="2"/>
  <c r="G107" i="3"/>
  <c r="D13" i="5" s="1"/>
  <c r="U10" i="4"/>
  <c r="Q10" i="4"/>
  <c r="Q7" i="4" s="1"/>
  <c r="R42" i="2"/>
  <c r="G12" i="2"/>
  <c r="R12" i="2" s="1"/>
  <c r="G20" i="2"/>
  <c r="G28" i="2"/>
  <c r="R28" i="2" s="1"/>
  <c r="G36" i="2"/>
  <c r="R36" i="2" s="1"/>
  <c r="H59" i="2"/>
  <c r="S59" i="2" s="1"/>
  <c r="N64" i="2"/>
  <c r="X65" i="2"/>
  <c r="G68" i="2"/>
  <c r="R68" i="2" s="1"/>
  <c r="H69" i="2"/>
  <c r="S69" i="2" s="1"/>
  <c r="H70" i="2"/>
  <c r="S70" i="2" s="1"/>
  <c r="S75" i="2"/>
  <c r="H78" i="2"/>
  <c r="S78" i="2" s="1"/>
  <c r="H83" i="2"/>
  <c r="S83" i="2" s="1"/>
  <c r="H84" i="2"/>
  <c r="G84" i="2"/>
  <c r="P88" i="2"/>
  <c r="Y88" i="2" s="1"/>
  <c r="N88" i="2"/>
  <c r="Y89" i="2"/>
  <c r="H91" i="2"/>
  <c r="S91" i="2" s="1"/>
  <c r="F91" i="3"/>
  <c r="C12" i="5" s="1"/>
  <c r="Z11" i="4"/>
  <c r="Y11" i="4"/>
  <c r="S12" i="4"/>
  <c r="G80" i="2"/>
  <c r="H80" i="2"/>
  <c r="N84" i="2"/>
  <c r="P84" i="2"/>
  <c r="Y84" i="2" s="1"/>
  <c r="R50" i="2"/>
  <c r="H60" i="2"/>
  <c r="R66" i="2"/>
  <c r="F77" i="2"/>
  <c r="X77" i="2"/>
  <c r="H81" i="2"/>
  <c r="S81" i="2" s="1"/>
  <c r="G81" i="2"/>
  <c r="R81" i="2" s="1"/>
  <c r="S86" i="2"/>
  <c r="H90" i="2"/>
  <c r="S93" i="2"/>
  <c r="R93" i="2"/>
  <c r="N7" i="4"/>
  <c r="O9" i="4"/>
  <c r="Z13" i="4"/>
  <c r="Y13" i="4"/>
  <c r="G90" i="2"/>
  <c r="S90" i="2"/>
  <c r="G92" i="2"/>
  <c r="R92" i="2" s="1"/>
  <c r="S92" i="2"/>
  <c r="G91" i="3"/>
  <c r="D12" i="5" s="1"/>
  <c r="F118" i="3"/>
  <c r="F117" i="3" s="1"/>
  <c r="C15" i="5" s="1"/>
  <c r="X9" i="4"/>
  <c r="Q12" i="4"/>
  <c r="Q13" i="4"/>
  <c r="F107" i="3"/>
  <c r="C13" i="5" s="1"/>
  <c r="I7" i="4"/>
  <c r="R78" i="2"/>
  <c r="R86" i="2"/>
  <c r="F35" i="5"/>
  <c r="S10" i="4" l="1"/>
  <c r="T10" i="4" s="1"/>
  <c r="U13" i="4"/>
  <c r="S33" i="2"/>
  <c r="R33" i="2"/>
  <c r="S15" i="2"/>
  <c r="R15" i="2"/>
  <c r="U9" i="4"/>
  <c r="O7" i="4"/>
  <c r="S9" i="4"/>
  <c r="S7" i="4" s="1"/>
  <c r="S45" i="2"/>
  <c r="R45" i="2"/>
  <c r="V13" i="4"/>
  <c r="S76" i="2"/>
  <c r="R76" i="2"/>
  <c r="S9" i="2"/>
  <c r="R9" i="2"/>
  <c r="H32" i="2"/>
  <c r="S32" i="2" s="1"/>
  <c r="G32" i="2"/>
  <c r="R32" i="2" s="1"/>
  <c r="S72" i="2"/>
  <c r="R72" i="2"/>
  <c r="S31" i="2"/>
  <c r="R31" i="2"/>
  <c r="T12" i="4"/>
  <c r="S88" i="2"/>
  <c r="R88" i="2"/>
  <c r="V10" i="4"/>
  <c r="R38" i="2"/>
  <c r="S38" i="2"/>
  <c r="S55" i="2"/>
  <c r="R55" i="2"/>
  <c r="S25" i="2"/>
  <c r="R25" i="2"/>
  <c r="S7" i="2"/>
  <c r="R7" i="2"/>
  <c r="U12" i="4"/>
  <c r="V12" i="4" s="1"/>
  <c r="R30" i="2"/>
  <c r="S30" i="2"/>
  <c r="H44" i="2"/>
  <c r="S44" i="2" s="1"/>
  <c r="G44" i="2"/>
  <c r="R44" i="2" s="1"/>
  <c r="H77" i="2"/>
  <c r="S77" i="2" s="1"/>
  <c r="G77" i="2"/>
  <c r="R77" i="2" s="1"/>
  <c r="H85" i="2"/>
  <c r="S85" i="2" s="1"/>
  <c r="G85" i="2"/>
  <c r="R85" i="2" s="1"/>
  <c r="S53" i="2"/>
  <c r="R53" i="2"/>
  <c r="S41" i="2"/>
  <c r="R41" i="2"/>
  <c r="H40" i="2"/>
  <c r="S40" i="2" s="1"/>
  <c r="G40" i="2"/>
  <c r="R40" i="2" s="1"/>
  <c r="S23" i="2"/>
  <c r="R23" i="2"/>
  <c r="Y32" i="2"/>
  <c r="S13" i="4"/>
  <c r="T13" i="4" s="1"/>
  <c r="S80" i="2"/>
  <c r="R80" i="2"/>
  <c r="S17" i="2"/>
  <c r="R17" i="2"/>
  <c r="S39" i="2"/>
  <c r="R39" i="2"/>
  <c r="Y85" i="2"/>
  <c r="R43" i="2"/>
  <c r="S43" i="2"/>
  <c r="Z9" i="4"/>
  <c r="Y9" i="4"/>
  <c r="S84" i="2"/>
  <c r="R84" i="2"/>
  <c r="S64" i="2"/>
  <c r="R64" i="2"/>
  <c r="S56" i="2"/>
  <c r="R56" i="2"/>
  <c r="Y77" i="2"/>
  <c r="S51" i="2"/>
  <c r="R51" i="2"/>
  <c r="R67" i="2"/>
  <c r="S67" i="2"/>
  <c r="I35" i="5" l="1"/>
  <c r="H35" i="5"/>
  <c r="W12" i="4"/>
  <c r="X12" i="4"/>
  <c r="W10" i="4"/>
  <c r="I33" i="5"/>
  <c r="H33" i="5"/>
  <c r="X10" i="4"/>
  <c r="T9" i="4"/>
  <c r="T7" i="4" s="1"/>
  <c r="U7" i="4"/>
  <c r="G15" i="3" s="1"/>
  <c r="F15" i="3" s="1"/>
  <c r="V9" i="4"/>
  <c r="V6" i="4" s="1"/>
  <c r="Z12" i="4" l="1"/>
  <c r="Y12" i="4"/>
  <c r="Z10" i="4"/>
  <c r="Y10" i="4"/>
  <c r="G12" i="3"/>
  <c r="G14" i="3"/>
  <c r="G13" i="3" l="1"/>
  <c r="F14" i="3"/>
  <c r="D8" i="5"/>
  <c r="G11" i="3"/>
  <c r="F12" i="3"/>
  <c r="C8" i="5" l="1"/>
  <c r="G131" i="3"/>
  <c r="G133" i="3"/>
  <c r="F13" i="3"/>
  <c r="C9" i="5" s="1"/>
  <c r="D9" i="5"/>
  <c r="G132" i="3" l="1"/>
  <c r="G134" i="3" s="1"/>
  <c r="D18" i="5"/>
  <c r="F133" i="3"/>
  <c r="C18" i="5" s="1"/>
  <c r="F11" i="3"/>
  <c r="F131" i="3" s="1"/>
  <c r="G135" i="3" l="1"/>
  <c r="F132" i="3"/>
  <c r="C17" i="5" s="1"/>
  <c r="D17" i="5"/>
  <c r="F135" i="3" l="1"/>
  <c r="G136" i="3"/>
  <c r="D20" i="5" s="1"/>
  <c r="D19" i="5"/>
  <c r="G137" i="3"/>
  <c r="F134" i="3"/>
  <c r="F137" i="3" s="1"/>
  <c r="F138" i="3" l="1"/>
  <c r="C22" i="5" s="1"/>
  <c r="C21" i="5"/>
  <c r="G138" i="3"/>
  <c r="D22" i="5" s="1"/>
  <c r="H13" i="3"/>
  <c r="E9" i="5" s="1"/>
  <c r="D21" i="5"/>
  <c r="H134" i="3"/>
  <c r="H128" i="3"/>
  <c r="H124" i="3"/>
  <c r="H131" i="3"/>
  <c r="H116" i="3"/>
  <c r="E14" i="5" s="1"/>
  <c r="H107" i="3"/>
  <c r="E13" i="5" s="1"/>
  <c r="H15" i="3"/>
  <c r="H127" i="3"/>
  <c r="H123" i="3"/>
  <c r="H12" i="3"/>
  <c r="E8" i="5" s="1"/>
  <c r="H133" i="3"/>
  <c r="E18" i="5" s="1"/>
  <c r="H130" i="3"/>
  <c r="H126" i="3"/>
  <c r="H91" i="3"/>
  <c r="E12" i="5" s="1"/>
  <c r="G139" i="3"/>
  <c r="D23" i="5" s="1"/>
  <c r="H135" i="3"/>
  <c r="E19" i="5" s="1"/>
  <c r="H44" i="3"/>
  <c r="E11" i="5" s="1"/>
  <c r="H11" i="3"/>
  <c r="H132" i="3"/>
  <c r="E17" i="5" s="1"/>
  <c r="H129" i="3"/>
  <c r="H125" i="3"/>
  <c r="H117" i="3"/>
  <c r="E15" i="5" s="1"/>
  <c r="H16" i="3"/>
  <c r="E10" i="5" s="1"/>
  <c r="H14" i="3"/>
  <c r="C19" i="5"/>
  <c r="F136" i="3"/>
  <c r="C20" i="5" s="1"/>
  <c r="F139" i="3" l="1"/>
  <c r="C23" i="5" s="1"/>
  <c r="E1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tc={00AE00F3-0051-4D77-881D-009600B400C6}</author>
    <author>tc={0047006A-008D-49A5-A9B0-00E8004300C2}</author>
    <author>tc={00D700E0-00CB-4544-B06A-00130075008D}</author>
    <author>tc={00AD0010-00F7-4D30-A72B-004D00B9002F}</author>
    <author>tc={009D0088-0061-4B78-9F1A-005F00A000A1}</author>
  </authors>
  <commentList>
    <comment ref="B125" authorId="0" shapeId="0" xr:uid="{00AE00F3-0051-4D77-881D-009600B400C6}">
      <text>
        <r>
          <rPr>
            <b/>
            <sz val="9"/>
            <rFont val="Tahoma"/>
          </rPr>
          <t>Автор:</t>
        </r>
        <r>
          <rPr>
            <sz val="9"/>
            <rFont val="Tahoma"/>
          </rPr>
          <t xml:space="preserve">
обучение, санитарные книжки, допуски, лицензии и т.п.
</t>
        </r>
      </text>
    </comment>
    <comment ref="B127" authorId="1" shapeId="0" xr:uid="{0047006A-008D-49A5-A9B0-00E8004300C2}">
      <text>
        <r>
          <rPr>
            <b/>
            <sz val="9"/>
            <rFont val="Tahoma"/>
          </rPr>
          <t>Автор:</t>
        </r>
        <r>
          <rPr>
            <sz val="9"/>
            <rFont val="Tahoma"/>
          </rPr>
          <t xml:space="preserve">
доставка персонала и материалов, логистические затраты и т.п.
</t>
        </r>
      </text>
    </comment>
    <comment ref="B128" authorId="2" shapeId="0" xr:uid="{00D700E0-00CB-4544-B06A-00130075008D}">
      <text>
        <r>
          <rPr>
            <b/>
            <sz val="9"/>
            <rFont val="Tahoma"/>
          </rPr>
          <t>Автор:</t>
        </r>
        <r>
          <rPr>
            <sz val="9"/>
            <rFont val="Tahoma"/>
          </rPr>
          <t xml:space="preserve">
аренда помещений, расходы на запуск, моб. связь, интернет, канцелярские товары и т.п
</t>
        </r>
      </text>
    </comment>
    <comment ref="B132" authorId="3" shapeId="0" xr:uid="{00AD0010-00F7-4D30-A72B-004D00B9002F}">
      <text>
        <r>
          <rPr>
            <b/>
            <sz val="9"/>
            <rFont val="Tahoma"/>
          </rPr>
          <t>Автор:</t>
        </r>
        <r>
          <rPr>
            <sz val="9"/>
            <rFont val="Tahoma"/>
          </rPr>
          <t xml:space="preserve">
затраты на АУП, аренду офисных и складских помещений, страхование, налог на имущество и т.п.
</t>
        </r>
      </text>
    </comment>
    <comment ref="B133" authorId="4" shapeId="0" xr:uid="{009D0088-0061-4B78-9F1A-005F00A000A1}">
      <text>
        <r>
          <rPr>
            <b/>
            <sz val="9"/>
            <rFont val="Tahoma"/>
          </rPr>
          <t>Автор:</t>
        </r>
        <r>
          <rPr>
            <sz val="9"/>
            <rFont val="Tahoma"/>
          </rPr>
          <t xml:space="preserve">
кредит учитывается для покрытия потребности в оборотных средствах (ФОТ, ТМЦ)
</t>
        </r>
      </text>
    </comment>
  </commentList>
</comments>
</file>

<file path=xl/sharedStrings.xml><?xml version="1.0" encoding="utf-8"?>
<sst xmlns="http://schemas.openxmlformats.org/spreadsheetml/2006/main" count="425" uniqueCount="389">
  <si>
    <t>Правила заполнения</t>
  </si>
  <si>
    <t xml:space="preserve">Заполнению (редактированию) подлежат ячейки, отмеченные серым маркером. Остальные ячейки защищены от редактирования (в них не требуется вносить изменения и/или значения параметров в них рассчитываются автоматически). </t>
  </si>
  <si>
    <t xml:space="preserve">В настоящей форме Калькуляции все затраты необходимо указывать без учета НДС. </t>
  </si>
  <si>
    <t>Сроки амортизации основных средств определяются каждым участником самостоятельно в соответствии с действующим законодательством РФ, но не должны превышать указанные в столбце "F" максимально допустимые значения данного параметра. При этом не допускается указывать в основные средства с нулевой остаточной стоимостью. При формировании Калькуляции необходимо в обязательном порядке учитывать затраты на амортизацию каждого основного средства (исходя из ежемесячной амортизации нового основного средства). При этом, если заказчиком допускается использование не нового оборудования, то его рыночная цена считается на момент покупки этого оборудования</t>
  </si>
  <si>
    <t xml:space="preserve"> В разделе «Инвентарь» не допускается указывать инвентарь б/у и/или инвентарь с нулевой стоимостью. В Калькуляцию каждого проекта необходимо закладывать приобретение нового инвентаря по действующим на момент расчета ценам поставщиков.</t>
  </si>
  <si>
    <t>В разделе «Спецодежда» указанное количество комплектов спецодежды должно соответствовать планируемому количеству персонала и учитывать сезонность (зима/лето) и условия труда. Для контрактов продолжительностью более 1(одного) года необходимо учитывать ежегодное приобретение комплектов «летней» спецодежды для всех сотрудников, комплекты «зимней» спецодежды подлежат обновлению не реже, чем 1 раз в 2(два) года.</t>
  </si>
  <si>
    <t>В разделе «Расходы на СОУТ (новый объект),  по охране труда (ОТ) и промышленной безопасности (ПБ)» в обязательном порядке должны быть учтены соответствующие затраты на выполнение нормативов и требований в области охраны труда, пожарной и промышленной безопасности (в т.ч. медосмотры,  медкнижки, освидетельствование рабочих мест,  аттестации по электро- и пожарной безопасности и т.д.) по действующим на момент расчета расценкам поставщиков указанных услуг.</t>
  </si>
  <si>
    <t>В разделе «Эксплуатация и ремонт оборудования» указываются затраты на ремонт и обслуживание основных средств, а также затраты на приобретение расходных материалов (щетки, скребки, резинки и др.). Данные затраты должны ежегодно составлять не менее 5% от стоимости основного средства.</t>
  </si>
  <si>
    <t>Для расчета параметра "Стоимость заёмных средств" (строка 66) необходимо указать в соответствующей ячейке значение параметра "Ставка по кредиту" и "Количество дней отсрочки платежа" (30/60/90). Значение параметра "Ставка по кредиту" должно быть не менее 12% годовых.</t>
  </si>
  <si>
    <t>Значение параметра "Накладные расходы" (строка 65) в калькуляции каждого участника должно быть не менее 8% от "Стоимости без НДС" для услуг по "Клинингу" и не менее 9% от "Стоимости без НДС" для услуг по "Технической эксплуатации". Данное значение отражается в столбце H и корректируется путем изменения "Коэффициента накладных расходов".</t>
  </si>
  <si>
    <t>Значение параметра "Вознаграждение" (строка 68) в калькуляции каждого участника должно быть не менее  3% от "Стоимости без НДС". Данное значение отражается в столбце H и корректируется путем изменения "Коэффициента расчета вознаграждения".</t>
  </si>
  <si>
    <t xml:space="preserve">Компании, работающие на УСН, считают прямые затраты до строки 69 "Налог на прибыль". Далее необходимо прибавлять сумму расчетного налога согласно внутренней системе упрощенного налогооблажения. </t>
  </si>
  <si>
    <t>Справочная информация</t>
  </si>
  <si>
    <t>Согласно производственному календарю в 2025 году 1972 максимально возможных рабочих часов (при 40- часовой рабочей неделе) по одному трудовому договору (без переработок), т.е. 164,3 часа среднемесячно.                                                               
ТК РФ допускается работа по совместительству с продолжительностью рабочего времени, не превышающей половины месячной нормы рабочего времени, в 2025 году это 1972/2=986 часов. Таким образом, расчет максимально возможного количества рабочих часов в год по основному договору и договору совместительства выглядит следующим образом: 1972+0,5*1 972=2958 /12 месяцев=246,5 часов (среднемесячно). 
Согласно ТК РФ максимально возможное количество человеко-часов (3 120/ в год)  можно установить графиком работы персоналу 6/1-10 часов, это основной договор плюс договор совместительства. 
В случае установки графика работы, при котором количество человеко- часов по каждой специальности и каждому сотруднику превышает 3 120 часов в год, ячейка с итоговым количеством человеко- часов (столбец J вкладки "Расчет ФОТ") окрашивается в красный цвет, если не превышает- в зеленый.</t>
  </si>
  <si>
    <t xml:space="preserve">Заработная плата за 1 час устанавливается в размере не менее определенного по формуле (далее – Минимальная расчетная заработная плата за 1 час):
80% от среднего уровня заработной платы по отрасли в регионе оказания услуг, определенной в соответствии с данными, опубликованными Федеральной службой государственной статистики на официальном сайте Единой межведомственной информационно-статистической системы (далее – ЕМИСС)/246 (далее – Средний уровень заработной платы за час), где 246 – это максимально возможное количество рабочих часов среднемесячно по трудовому договору и договору совместительства на 1 человека в соответствии с ТК РФ.
При этом максимальное количество отработанных сотрудником часов среднемесячно не должно превышать 246 рабочих часов 
Для целей расчета среднего уровня заработной платы по отрасли принимаются данные о среднемесячной начисленной заработной плате работников организаций, соответствующих отраслевому виду экономической деятельности по ОКВЭД-2 (группа 81.2 «Деятельность по чистке и уборке»), за последний период (год,квартал), опубликованный на официальном сайте ЕМИСС, на момент составления расчета.
В случае, если определенная таким образом минимальная расчетная заработная плата за 1 час работы окажется ниже уровня заработной платы, рассчитанного по формуле:
МРОТ (минимальный размер заработной платы, установленной в субъекте РФ)/164  рабочих часа (далее Минимальный размер заработной платы за час), где 
164 – это количество рабочих часов в месяц для 40 часовой рабочей недели, согласно производственному календарю, 
Минимальная расчетная заработная плата за 1 час принимается Исполнителем равной Минимальному размеру заработной платы за час (МРОТ/164).
 Процент отклонения отображается в столбце АА "Расчет ФОТ", подсвечивается зеленым в случае соответствия, красным в случае несоответствия  требуемому критерию. </t>
  </si>
  <si>
    <t xml:space="preserve">Расчет заработной платы в час во вкладке "Статистическая ЗП" производится из максимально возможных согласно ТК РФ 246 часов  среднемесячно при работе сотрудника  по основному договору и договору совместительства, формула расчета представлена в п.1                                                                                                                                                                </t>
  </si>
  <si>
    <t>Количество дней отпуска рассчитывается исходя из 28 календарных дней. Дополнительно учитывается отпуск, установленный законодательством для районов Крайнего Севера и приравненных к ним (8,16 или 24 календарных дня), а также отпуск, который может быть установлен по результатам специальной оценки условий труда (СОУТ).</t>
  </si>
  <si>
    <t>Оплата праздничных дней производится в двойном размере.</t>
  </si>
  <si>
    <t xml:space="preserve">Размер оплачиваемого работодателем больничного листа в расчете учитывается для каждого сотрудника в размере не менее стоимости 3 (трёх) рабочих дней ежегодно. </t>
  </si>
  <si>
    <t>Размер страховых взносов для граждан РФ и иностранных граждан составляет 30%, без учета страховых взносов от несчастных случаев, которые закладываются согласно таблице производственных рисков (от 0,2 до 8,5%). Применительно к клинингу страховые взносы в ФСС по несчастным случаям в среднем равны 0,5%.</t>
  </si>
  <si>
    <t xml:space="preserve"> Вкладка "Приложение к договору", в которой указываются расчетная стоимость услуги с разбивкой на статьи затрат и расчетная стоимость трудового ресурса, заполняется автоматически при заполнении вкладок "Калькуляция" и "Расчет ФОТ".</t>
  </si>
  <si>
    <t>Данные ЕМИСС за январь - октябрь  2024 г. по коду ОКВЭД2 81.2 Услуги по чистке и уборке*</t>
  </si>
  <si>
    <t>МРОТ (на 01.01.2025)*</t>
  </si>
  <si>
    <t>Значение для сравнения в час, включая страховые взносы, отпускные и больничные</t>
  </si>
  <si>
    <t>Значение для сравнения (справочно), включая отпускные и больничные (без страховых взносов)</t>
  </si>
  <si>
    <t>Код субъекта РФ</t>
  </si>
  <si>
    <t>Регион РФ</t>
  </si>
  <si>
    <t>Среднемесячно</t>
  </si>
  <si>
    <t>ЕМИСС минус 20%</t>
  </si>
  <si>
    <t>ЕМИСС среднемесячно минус 20%  в час, включая страховые взносы</t>
  </si>
  <si>
    <t xml:space="preserve"> в месяц                    </t>
  </si>
  <si>
    <t xml:space="preserve">в час                     </t>
  </si>
  <si>
    <t xml:space="preserve"> в час, включая отпускные, больничные, страховые взносы</t>
  </si>
  <si>
    <t xml:space="preserve"> в месяц, включая отпускные и больничные (без страховых взносов)</t>
  </si>
  <si>
    <t xml:space="preserve"> в час, включая отпускные и больничные (без страховых взносов)</t>
  </si>
  <si>
    <t>не МСП</t>
  </si>
  <si>
    <t>МСП</t>
  </si>
  <si>
    <t>в месяц</t>
  </si>
  <si>
    <t>в час</t>
  </si>
  <si>
    <t>№</t>
  </si>
  <si>
    <t xml:space="preserve">среднемесячно </t>
  </si>
  <si>
    <t xml:space="preserve">  в час</t>
  </si>
  <si>
    <t>01</t>
  </si>
  <si>
    <t xml:space="preserve">Республика Адыгея </t>
  </si>
  <si>
    <t>Бюджет/Здравоохранение</t>
  </si>
  <si>
    <t>02</t>
  </si>
  <si>
    <t>Республика Башкортостан</t>
  </si>
  <si>
    <t>Бюджет/Образование</t>
  </si>
  <si>
    <t>03</t>
  </si>
  <si>
    <t>Республика Бурятия</t>
  </si>
  <si>
    <t>Бюджет/ФОИВ</t>
  </si>
  <si>
    <t>04</t>
  </si>
  <si>
    <t>Республика Алтай</t>
  </si>
  <si>
    <t>Бюджет/Силовые структуры</t>
  </si>
  <si>
    <t>05</t>
  </si>
  <si>
    <t>Республика Дагестан</t>
  </si>
  <si>
    <t>Бюджет/ЖД и Метрополитены</t>
  </si>
  <si>
    <t>06</t>
  </si>
  <si>
    <t>Республика Ингушетия</t>
  </si>
  <si>
    <t>Бюджет/Прочие</t>
  </si>
  <si>
    <t>07</t>
  </si>
  <si>
    <t>Кабардино-Балкарская Республика</t>
  </si>
  <si>
    <t>Индустрия/Нефтегазовая промышленность</t>
  </si>
  <si>
    <t>08</t>
  </si>
  <si>
    <t>Республика Калмыкия</t>
  </si>
  <si>
    <t>Индустрия/Машиностроение</t>
  </si>
  <si>
    <t>09</t>
  </si>
  <si>
    <t>Карачаево-Черкесская Республика</t>
  </si>
  <si>
    <t>Индустрия/Пищевая</t>
  </si>
  <si>
    <t>Республика Карелия</t>
  </si>
  <si>
    <t xml:space="preserve">Индустрия/Фармацевтическая </t>
  </si>
  <si>
    <t>Республика Коми</t>
  </si>
  <si>
    <t>Индустрия/Уголь, руда, металл</t>
  </si>
  <si>
    <t>12</t>
  </si>
  <si>
    <t>Республика Марий Эл</t>
  </si>
  <si>
    <t>Индустрия/Энергетика</t>
  </si>
  <si>
    <t>13</t>
  </si>
  <si>
    <t>Республика Мордовия</t>
  </si>
  <si>
    <t>Индустрия/ Прочая</t>
  </si>
  <si>
    <t>Республика Саха (Якутия)</t>
  </si>
  <si>
    <t>Недвижимость/Аэропорты, стадионы и пр.</t>
  </si>
  <si>
    <t>15</t>
  </si>
  <si>
    <t>Республика Северная Осетия-Алания</t>
  </si>
  <si>
    <t>Недвижимость/Жилая</t>
  </si>
  <si>
    <t>16</t>
  </si>
  <si>
    <t>Республика Татарстан (Татарстан)</t>
  </si>
  <si>
    <t>Недвижимость/Логистическая</t>
  </si>
  <si>
    <t>Республика Тыва</t>
  </si>
  <si>
    <t>Недвижимость/Офисная</t>
  </si>
  <si>
    <t>18</t>
  </si>
  <si>
    <t>Удмуртская Республика</t>
  </si>
  <si>
    <t>Недвижимость/Торгово-развлекательная</t>
  </si>
  <si>
    <t>Республика Хакасия</t>
  </si>
  <si>
    <t>Недвижимость/Прочая</t>
  </si>
  <si>
    <t>20</t>
  </si>
  <si>
    <t>Чеченская Республика</t>
  </si>
  <si>
    <t>Cети/Nonfood</t>
  </si>
  <si>
    <t>21</t>
  </si>
  <si>
    <t>Чувашская Республика - Чувашия</t>
  </si>
  <si>
    <t>Сети/Магазины у дома</t>
  </si>
  <si>
    <t>Алтайский край</t>
  </si>
  <si>
    <t>Сети/Супермаркеты</t>
  </si>
  <si>
    <t>Краснодарский край</t>
  </si>
  <si>
    <t>Сети/Гипермаркеты</t>
  </si>
  <si>
    <t>Красноярский край</t>
  </si>
  <si>
    <t>Сети/Распределительные центры</t>
  </si>
  <si>
    <t>Приморский край</t>
  </si>
  <si>
    <t>Сети/Офисы</t>
  </si>
  <si>
    <t>26</t>
  </si>
  <si>
    <t>Ставропольский край</t>
  </si>
  <si>
    <t>Прочее</t>
  </si>
  <si>
    <t>Хабаровский край</t>
  </si>
  <si>
    <t>Амурская область</t>
  </si>
  <si>
    <t>Архангельская область</t>
  </si>
  <si>
    <t>Астраханская область</t>
  </si>
  <si>
    <t>Белгородская область</t>
  </si>
  <si>
    <t>Брянская область</t>
  </si>
  <si>
    <t>Владимирская область</t>
  </si>
  <si>
    <t>Волгоградская область</t>
  </si>
  <si>
    <t>Вологодская область</t>
  </si>
  <si>
    <t>Воронежская область</t>
  </si>
  <si>
    <t>Ивановская область</t>
  </si>
  <si>
    <t>Иркутская область</t>
  </si>
  <si>
    <t>Калининградская область</t>
  </si>
  <si>
    <t>Калужская область</t>
  </si>
  <si>
    <t>Камчатский край</t>
  </si>
  <si>
    <t>Кемеровская область - Кузбасс</t>
  </si>
  <si>
    <t>43</t>
  </si>
  <si>
    <t>Кировская область</t>
  </si>
  <si>
    <t>Костромская область</t>
  </si>
  <si>
    <t>45</t>
  </si>
  <si>
    <t>Курганская область</t>
  </si>
  <si>
    <t>Курская область</t>
  </si>
  <si>
    <t>Ленинградская область</t>
  </si>
  <si>
    <t>Липецкая область</t>
  </si>
  <si>
    <t>Магаданская область</t>
  </si>
  <si>
    <t>Московская область</t>
  </si>
  <si>
    <t>Мурманская область</t>
  </si>
  <si>
    <t>52</t>
  </si>
  <si>
    <t>Нижегородская область</t>
  </si>
  <si>
    <t>Новгородская область</t>
  </si>
  <si>
    <t>Новосибирская область</t>
  </si>
  <si>
    <t>Омская область</t>
  </si>
  <si>
    <t>56</t>
  </si>
  <si>
    <t>Оренбургская область</t>
  </si>
  <si>
    <t>Орловская область</t>
  </si>
  <si>
    <t>58</t>
  </si>
  <si>
    <t>Пензенская область</t>
  </si>
  <si>
    <t>59</t>
  </si>
  <si>
    <t>Пермский край</t>
  </si>
  <si>
    <t>Псковская область</t>
  </si>
  <si>
    <t>Ростовская область</t>
  </si>
  <si>
    <t>Рязанская область</t>
  </si>
  <si>
    <t>63</t>
  </si>
  <si>
    <t>Самарская область</t>
  </si>
  <si>
    <t>64</t>
  </si>
  <si>
    <t>Саратовская область</t>
  </si>
  <si>
    <t>Сахалинская область</t>
  </si>
  <si>
    <t>66</t>
  </si>
  <si>
    <t>Свердловская область</t>
  </si>
  <si>
    <t>Смоленская область</t>
  </si>
  <si>
    <t>Тамбовская область</t>
  </si>
  <si>
    <t>Тверская область</t>
  </si>
  <si>
    <t>Томская область</t>
  </si>
  <si>
    <t>Тульская область</t>
  </si>
  <si>
    <t>72</t>
  </si>
  <si>
    <t xml:space="preserve">Тюменская область </t>
  </si>
  <si>
    <t>73</t>
  </si>
  <si>
    <t>Ульяновская область</t>
  </si>
  <si>
    <t>74</t>
  </si>
  <si>
    <t>Челябинская область</t>
  </si>
  <si>
    <t>Забайкальский край</t>
  </si>
  <si>
    <t>Ярославская область</t>
  </si>
  <si>
    <t xml:space="preserve">Город Москва </t>
  </si>
  <si>
    <t xml:space="preserve">Город Санкт-Петербург </t>
  </si>
  <si>
    <t>Еврейская автономная область</t>
  </si>
  <si>
    <t xml:space="preserve">Ненецкий автономный округ </t>
  </si>
  <si>
    <t>86</t>
  </si>
  <si>
    <t xml:space="preserve">Ханты-Мансийский автономный округ - Югра </t>
  </si>
  <si>
    <t>Чукотский автономный округ</t>
  </si>
  <si>
    <t>89</t>
  </si>
  <si>
    <t xml:space="preserve">Ямало-Ненецкий автономный округ </t>
  </si>
  <si>
    <t>Республика Крым</t>
  </si>
  <si>
    <t>Город федерального значения Севастополь</t>
  </si>
  <si>
    <t>Донецкая Народная Республика**</t>
  </si>
  <si>
    <t>Луганская Народная Республика**</t>
  </si>
  <si>
    <t>Запорожская область**</t>
  </si>
  <si>
    <t>Херсонская область**</t>
  </si>
  <si>
    <t>*</t>
  </si>
  <si>
    <t>ЕМИСС и МРОТ включают НДФЛ</t>
  </si>
  <si>
    <t>**</t>
  </si>
  <si>
    <t>данные ЕМИСС пока отсутствуют</t>
  </si>
  <si>
    <t xml:space="preserve">Наименование/ИНН подрядчика </t>
  </si>
  <si>
    <t>Критерий коммерческого предприятия</t>
  </si>
  <si>
    <t xml:space="preserve">Наименование/ИНН заказчика услуг, к которому относится объект </t>
  </si>
  <si>
    <t xml:space="preserve">Субъект РФ, в котором оказывается услуга </t>
  </si>
  <si>
    <t>55 Омская область</t>
  </si>
  <si>
    <t>Вид объекта</t>
  </si>
  <si>
    <t>Адрес объекта (индекс, город (населенный пункт), улица, дом (корпус, строение), офис</t>
  </si>
  <si>
    <t>г. Омск, ул. Поворотникова, 4, корп. 1.</t>
  </si>
  <si>
    <t>Площадь объекта (кв.м)</t>
  </si>
  <si>
    <t>Помещения - 2 384 м2, территория - 5716 м2</t>
  </si>
  <si>
    <t>Калькуляция</t>
  </si>
  <si>
    <t>Срок контракта, мес.</t>
  </si>
  <si>
    <t>Наименование статьи затрат</t>
  </si>
  <si>
    <t>Итого выручка проекта среднемесячно, руб.</t>
  </si>
  <si>
    <t>Итого выручка проекта за весь период, руб.</t>
  </si>
  <si>
    <t>Доля в выручке без НДС, %</t>
  </si>
  <si>
    <t>Комментарии</t>
  </si>
  <si>
    <t>Расходы на оплату труда (см. лист "Расчет ФОТ")</t>
  </si>
  <si>
    <t xml:space="preserve">  Зарплата, премии, компенсации, питание</t>
  </si>
  <si>
    <t xml:space="preserve">  Налоги на ФОТ </t>
  </si>
  <si>
    <t>НДФЛ</t>
  </si>
  <si>
    <t>Взнос в единый фонд пенсионного и социального страхования</t>
  </si>
  <si>
    <t>Расходные материалы</t>
  </si>
  <si>
    <t>Кол-во</t>
  </si>
  <si>
    <t>Цена покупки, руб.</t>
  </si>
  <si>
    <t>Расходные материалы (химия и РМ для уборки)</t>
  </si>
  <si>
    <t xml:space="preserve">Мешок д/мусора ПВД 120 л 35 мкм, шт </t>
  </si>
  <si>
    <t>Мешок для мусора 35 л 50 шт/рул, рул</t>
  </si>
  <si>
    <t xml:space="preserve">Мешок д/мусора ПВД 200 л (10 шт), шт </t>
  </si>
  <si>
    <t>Мешок для мусора 60 л/50 шт./ уп</t>
  </si>
  <si>
    <t>Перчатки (25 пар/уп), пар</t>
  </si>
  <si>
    <t>Мыло туалетное 100 гр, шт</t>
  </si>
  <si>
    <t>Мыло хозяйственное 72% 200 гр, шт</t>
  </si>
  <si>
    <t>Полотно нетканное (У)/70/ м.пог</t>
  </si>
  <si>
    <t>Кислотное пенное моющее средство с антибакт-м эффектом, л</t>
  </si>
  <si>
    <t>Кислотное пенное моющее средство  для удаления минеральных отложений, л</t>
  </si>
  <si>
    <t>Средство моющее с дезинфицирующим эффектом 200, л</t>
  </si>
  <si>
    <t>Средство ДП-2Т, табл</t>
  </si>
  <si>
    <t>Средство чистящее, 480 гр., шт</t>
  </si>
  <si>
    <t>Универсальное средство очистки гель-концентрат, л</t>
  </si>
  <si>
    <t>Средство чистящее 400г., шт</t>
  </si>
  <si>
    <t>Универсальное чистящее ср-во 1л, шт</t>
  </si>
  <si>
    <t>Жидкость для посуды 450мл, шт</t>
  </si>
  <si>
    <t>Антистатик 0,5л + спрей, средство для стекл.поверхностей, шт</t>
  </si>
  <si>
    <t>Полотно вафельное пл 150гр/1м/60м, м.п.</t>
  </si>
  <si>
    <t>Универс. чистящий гель с хлором 0,75, шт</t>
  </si>
  <si>
    <t>Крем для рук регенерирующий 100 мл, шт</t>
  </si>
  <si>
    <t>Расходные материалы (для уборки внешней территории)</t>
  </si>
  <si>
    <t xml:space="preserve">Перчатки х/б ПВХ5-ти нитка, пар </t>
  </si>
  <si>
    <t>Рефтамид от мошек и клещей</t>
  </si>
  <si>
    <t>Расходные материалы (РМ для сан.зон)</t>
  </si>
  <si>
    <t>Мыло жидкое 5л, канистра</t>
  </si>
  <si>
    <t>Инвентарь</t>
  </si>
  <si>
    <t>Инвентарь для уборки помещений (минимально необходимый перечень)</t>
  </si>
  <si>
    <t xml:space="preserve">Ведро 12 л </t>
  </si>
  <si>
    <t>Ведро 6 л</t>
  </si>
  <si>
    <t xml:space="preserve">Держатели для МОПов </t>
  </si>
  <si>
    <t>МОПы</t>
  </si>
  <si>
    <t>Держатель падов под ручку удлинитель</t>
  </si>
  <si>
    <t>Пады</t>
  </si>
  <si>
    <t>Держатель с шубкой</t>
  </si>
  <si>
    <t>Знак "Осторожно, влажный пол"</t>
  </si>
  <si>
    <t>Распылитель</t>
  </si>
  <si>
    <t>Ручка-палка</t>
  </si>
  <si>
    <t>Флаундер</t>
  </si>
  <si>
    <t>Сквидж для стекла</t>
  </si>
  <si>
    <t>Тележки двухведерные</t>
  </si>
  <si>
    <t>Телескопическая штанга</t>
  </si>
  <si>
    <t>Совок с крышкой</t>
  </si>
  <si>
    <t>Щетка для совка</t>
  </si>
  <si>
    <t>Губка меламиновая</t>
  </si>
  <si>
    <t>Губка металлическая</t>
  </si>
  <si>
    <t xml:space="preserve">Губка абразивная  </t>
  </si>
  <si>
    <t>Губка д/посуды (5 шт) 90*60*27 мм</t>
  </si>
  <si>
    <t>Микрофибра ткань</t>
  </si>
  <si>
    <t xml:space="preserve">Салфетка микроспан </t>
  </si>
  <si>
    <t>Салфетка микрофибра</t>
  </si>
  <si>
    <t>Кружка мерная</t>
  </si>
  <si>
    <t>Инвентарь для уборки территории (минимально необходимый перечень)</t>
  </si>
  <si>
    <t>Система полива</t>
  </si>
  <si>
    <t>Тележка для шланга</t>
  </si>
  <si>
    <t>Грабли веерные проволоч. окраш. 22 зуба с черенком</t>
  </si>
  <si>
    <t>Грабли витые 12-ти зубые с черенком</t>
  </si>
  <si>
    <t>Движок  для снега</t>
  </si>
  <si>
    <t>Кисти плоские разные</t>
  </si>
  <si>
    <t xml:space="preserve">Ледоруб с черенком </t>
  </si>
  <si>
    <t xml:space="preserve">Лом-гвоздодер </t>
  </si>
  <si>
    <t>Лопата снеговая</t>
  </si>
  <si>
    <t xml:space="preserve">Лопата снегоуборочная (скрепер) </t>
  </si>
  <si>
    <t>Лопата совковая</t>
  </si>
  <si>
    <t xml:space="preserve">Лопата тротуарная </t>
  </si>
  <si>
    <t xml:space="preserve">Лопата штыковая  </t>
  </si>
  <si>
    <t xml:space="preserve">Метла пластиковая </t>
  </si>
  <si>
    <t xml:space="preserve">Метла синтетическая </t>
  </si>
  <si>
    <t>Черенок-ручка</t>
  </si>
  <si>
    <t xml:space="preserve">Сани-волокуши </t>
  </si>
  <si>
    <t>Тачка садовая 2-х колесная</t>
  </si>
  <si>
    <t>Ножницы садовые</t>
  </si>
  <si>
    <t>Кусторез</t>
  </si>
  <si>
    <t>Спецодежда</t>
  </si>
  <si>
    <t>Спецодежда для уборки помещений</t>
  </si>
  <si>
    <t>Костюм женский (брюки + куртка), шт</t>
  </si>
  <si>
    <t>Обувь женская, пар</t>
  </si>
  <si>
    <t>Жилет утепленный, шт</t>
  </si>
  <si>
    <t>Спецодежда для уборки территории и подсобного рабочего</t>
  </si>
  <si>
    <t>Костюм зима мужской, шт</t>
  </si>
  <si>
    <t>Ботинки  зима мужск., пар</t>
  </si>
  <si>
    <t xml:space="preserve">Шапка шерстяная, шт </t>
  </si>
  <si>
    <t>Шапка-ушанка, шт</t>
  </si>
  <si>
    <t>Рукавицы утеплённые с брезентовым наладонником, пар</t>
  </si>
  <si>
    <t>Костюм лето мужской, шт</t>
  </si>
  <si>
    <t>Футболка с логотипом, шт</t>
  </si>
  <si>
    <t>Полуботинки, пар</t>
  </si>
  <si>
    <t>Очки защитные, шт</t>
  </si>
  <si>
    <t>Дождевик, шт</t>
  </si>
  <si>
    <t>Амортизация ОС</t>
  </si>
  <si>
    <t>Срок амортизации (максимальный)</t>
  </si>
  <si>
    <t>Электрооборудование крупное -  поломоечные машины различного типа (3 амортизационная группа)</t>
  </si>
  <si>
    <t>Электрооборудование (пылесосы, пыле/водосос, экстракторы и т.п.) (1 амортизацонная группа)</t>
  </si>
  <si>
    <t>электрооборудование среднее - однодисковые роторные машины в различных навесных модификациях, высокоскоростные роторные машины, специализированные машины для чистки ковров, эскалаторов, траволаторов и проч. (2 группа)</t>
  </si>
  <si>
    <t>Механизация крупная (фронтальные погрузчики с навесным оборудованием более 1 куб.м., самосвалы грузоподъемностью более 10 тонн, автогрейдеры) 5 аморт.группа</t>
  </si>
  <si>
    <t>Механизация средняя и малая производства СНГ и КНР  (фронтальные погрузчики типа МТЗ до 1 куб.м., коммунальные машины для уборки дорог и тратуаров, паркингов, самосвалы до 10 тонн и проч.) 4 аморт.группа</t>
  </si>
  <si>
    <t>Механизация средняя и малая западного производства  (фронтальные погрузчики  до 1 куб.м., коммунальные машины для уборки дорог и тротуаров, паркингов, самосвалы до 10 тонн и проч.) 4 аморт.группа</t>
  </si>
  <si>
    <t xml:space="preserve">Механизация ручная (снегоочиститель шнековый, снегоуборчная машина щеточного типа, травокосилка, газонокосилка и проч.) 2 аморт.группа </t>
  </si>
  <si>
    <t>Горюче-смазочные материалы (ГСМ)</t>
  </si>
  <si>
    <t>Подрядные работы</t>
  </si>
  <si>
    <t>Стоимость, руб.</t>
  </si>
  <si>
    <t>Чистка крыши</t>
  </si>
  <si>
    <t>Эксплуатация и ремонт оборудования</t>
  </si>
  <si>
    <t>Аренда оборудования и транспортных средств (ТС)</t>
  </si>
  <si>
    <t>Расходы на СОУТ (новый объект),  по охране труда (ОТ) и промышленной безопасности (ПБ)</t>
  </si>
  <si>
    <t>Расходы на банковскую гарантию и обеспечение заявки, руб.</t>
  </si>
  <si>
    <t>Транспортные расходы</t>
  </si>
  <si>
    <t>Прочие расходы</t>
  </si>
  <si>
    <t>Себестоимость (производственная)</t>
  </si>
  <si>
    <t xml:space="preserve">Накладные расходы       </t>
  </si>
  <si>
    <t>Коэффициент накладных расходов</t>
  </si>
  <si>
    <t>Количество дней отсрочки платежа</t>
  </si>
  <si>
    <t>Стоимость заемных средств (при отсрочке платежей от 30 календарных дней и более)</t>
  </si>
  <si>
    <t>Ставка по кредиту</t>
  </si>
  <si>
    <t>Полная себестоимость (справочно)</t>
  </si>
  <si>
    <t xml:space="preserve">Вознаграждение </t>
  </si>
  <si>
    <t>Коэффициент расчета вознаграждения</t>
  </si>
  <si>
    <t>Налог на прибыль (информационно)</t>
  </si>
  <si>
    <t>Стоимость  без НДС</t>
  </si>
  <si>
    <t>НДС</t>
  </si>
  <si>
    <t>Стоимость с НДС (20%)</t>
  </si>
  <si>
    <t xml:space="preserve">Табелирование </t>
  </si>
  <si>
    <t xml:space="preserve">Заработная плата, руб.   </t>
  </si>
  <si>
    <t>Надбавки и взносы с ФОТ, руб./период договора</t>
  </si>
  <si>
    <t>руб. за период договора</t>
  </si>
  <si>
    <t>руб. в месяц</t>
  </si>
  <si>
    <t>руб. в час</t>
  </si>
  <si>
    <t>ЕМИСС -20% (не ниже МРОТ), руб. в час</t>
  </si>
  <si>
    <t>% отклонения стоимости ч/ч от ЕМИСС в час- 20% (не ниже МРОТ)</t>
  </si>
  <si>
    <t>Заработная плата 1 сотр. НЕТТО (на руки)</t>
  </si>
  <si>
    <t xml:space="preserve">Заработная плата всех сотрудников </t>
  </si>
  <si>
    <t>Кол- во, чел.</t>
  </si>
  <si>
    <t>График и время работы</t>
  </si>
  <si>
    <t>Гражданство</t>
  </si>
  <si>
    <t>Кол-во рабочих часов в смену</t>
  </si>
  <si>
    <t>Кол-во рабочих смен в месяц</t>
  </si>
  <si>
    <t>Кол-во месяцев</t>
  </si>
  <si>
    <t>Кол-во рабочих часов итого</t>
  </si>
  <si>
    <t>в смену</t>
  </si>
  <si>
    <t>в час.</t>
  </si>
  <si>
    <t xml:space="preserve"> НЕТТО (на руки) в месяц</t>
  </si>
  <si>
    <t>НЕТТО (на руки) за период договора</t>
  </si>
  <si>
    <t xml:space="preserve"> с НДФЛ (к начислению) за период договора</t>
  </si>
  <si>
    <t>Оплата праздничных  дней</t>
  </si>
  <si>
    <t>Оплата отпускных дней</t>
  </si>
  <si>
    <t>Оплата питания</t>
  </si>
  <si>
    <t xml:space="preserve">Оплата больничных дней (3 дня)        </t>
  </si>
  <si>
    <t>Итого ФОТ (с учетом районных коэффициентов, северных надбавок, праздничных, отпускных и больничных дней, НДФЛ и  страховых взносов)</t>
  </si>
  <si>
    <t>Расходы на оплату труда</t>
  </si>
  <si>
    <t xml:space="preserve">  Зарплата, премии, компенсации</t>
  </si>
  <si>
    <t>Кабинеты, административные помещения, места общего пользования , санузлы, душевые , спортзалы</t>
  </si>
  <si>
    <t>Оператор внутренней уборки</t>
  </si>
  <si>
    <t>3 дня в месяц</t>
  </si>
  <si>
    <t>Территория</t>
  </si>
  <si>
    <t>Дворник</t>
  </si>
  <si>
    <t>5/2 с 08.00 до 17.00</t>
  </si>
  <si>
    <t xml:space="preserve">Расчетная стоимость услуги </t>
  </si>
  <si>
    <t>Стоимость, руб./мес.</t>
  </si>
  <si>
    <t>**Стоимость, руб./период договора</t>
  </si>
  <si>
    <t>ФОТ</t>
  </si>
  <si>
    <t xml:space="preserve">Налоги на ФОТ </t>
  </si>
  <si>
    <t xml:space="preserve">Стоимость заемных средств </t>
  </si>
  <si>
    <t>**Стоимость услуги за период договора= стоимость нормо-часа Х количество часов за период договора</t>
  </si>
  <si>
    <t>Расчетная стоимость трудового ресурса</t>
  </si>
  <si>
    <t>Заработная плата 1 сотр. НЕТТО (на руки), руб.</t>
  </si>
  <si>
    <t>Надбавки, НДФЛ и взносы с ФОТ, руб./период договора</t>
  </si>
  <si>
    <t>Итого ФОТ (с учетом районных коэффициентов, северных надбавок, праздничных, отпускных и больничных дней, НДФЛ и  страховых взносов), руб./ период договора</t>
  </si>
  <si>
    <t>Должность</t>
  </si>
  <si>
    <t>Кол-во часов</t>
  </si>
  <si>
    <t>1 пылесос</t>
  </si>
  <si>
    <t>1 триммер, 1 снегоуборщик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</si>
</sst>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0.0%"/>
  </numFmts>
  <fonts count="25" x14ac:knownFonts="1">
    <font>
      <sz val="11"/>
      <color theme="1"/>
      <name val="Calibri"/>
      <scheme val="minor"/>
    </font>
    <font>
      <b/>
      <sz val="12"/>
      <color theme="1"/>
      <name val="Times New Roman"/>
    </font>
    <font>
      <sz val="12"/>
      <color theme="1"/>
      <name val="Times New Roman"/>
    </font>
    <font>
      <sz val="12"/>
      <name val="Times New Roman"/>
    </font>
    <font>
      <sz val="12"/>
      <color rgb="FF0070C0"/>
      <name val="Calibri"/>
      <scheme val="minor"/>
    </font>
    <font>
      <sz val="12"/>
      <color indexed="63"/>
      <name val="Times New Roman"/>
    </font>
    <font>
      <sz val="12"/>
      <color rgb="FF2E2E2E"/>
      <name val="Times New Roman"/>
    </font>
    <font>
      <sz val="12"/>
      <color rgb="FF00B050"/>
      <name val="Times New Roman"/>
    </font>
    <font>
      <sz val="12"/>
      <color theme="0"/>
      <name val="Times New Roman"/>
    </font>
    <font>
      <b/>
      <sz val="12"/>
      <color theme="0"/>
      <name val="Times New Roman"/>
    </font>
    <font>
      <sz val="11"/>
      <color theme="1"/>
      <name val="Tahoma"/>
    </font>
    <font>
      <b/>
      <sz val="12"/>
      <name val="Times New Roman"/>
    </font>
    <font>
      <b/>
      <sz val="12"/>
      <color indexed="2"/>
      <name val="Times New Roman"/>
    </font>
    <font>
      <b/>
      <sz val="14"/>
      <color rgb="FFC00000"/>
      <name val="Times New Roman"/>
    </font>
    <font>
      <sz val="11"/>
      <color indexed="2"/>
      <name val="Tahoma"/>
    </font>
    <font>
      <sz val="12"/>
      <color indexed="2"/>
      <name val="Times New Roman"/>
    </font>
    <font>
      <sz val="11"/>
      <name val="Tahoma"/>
    </font>
    <font>
      <sz val="11"/>
      <color theme="1"/>
      <name val="Times New Roman"/>
    </font>
    <font>
      <b/>
      <sz val="11"/>
      <color theme="1"/>
      <name val="Times New Roman"/>
    </font>
    <font>
      <sz val="11"/>
      <name val="Times New Roman"/>
    </font>
    <font>
      <b/>
      <sz val="9"/>
      <color theme="1"/>
      <name val="Times New Roman"/>
    </font>
    <font>
      <sz val="11"/>
      <color theme="1"/>
      <name val="Calibri"/>
      <scheme val="minor"/>
    </font>
    <font>
      <b/>
      <sz val="9"/>
      <name val="Tahoma"/>
    </font>
    <font>
      <sz val="9"/>
      <name val="Tahoma"/>
    </font>
    <font>
      <sz val="12"/>
      <color theme="1"/>
      <name val="Times New Roman"/>
      <family val="1"/>
      <charset val="204"/>
    </font>
  </fonts>
  <fills count="9">
    <fill>
      <patternFill patternType="none"/>
    </fill>
    <fill>
      <patternFill patternType="gray125"/>
    </fill>
    <fill>
      <patternFill patternType="solid">
        <fgColor theme="0"/>
        <bgColor theme="0"/>
      </patternFill>
    </fill>
    <fill>
      <patternFill patternType="solid">
        <fgColor indexed="65"/>
      </patternFill>
    </fill>
    <fill>
      <patternFill patternType="solid">
        <fgColor theme="0" tint="-0.14999847407452621"/>
        <bgColor theme="0" tint="-0.14999847407452621"/>
      </patternFill>
    </fill>
    <fill>
      <patternFill patternType="solid">
        <fgColor indexed="5"/>
        <bgColor indexed="5"/>
      </patternFill>
    </fill>
    <fill>
      <patternFill patternType="solid">
        <fgColor theme="0" tint="-4.9989318521683403E-2"/>
        <bgColor theme="0" tint="-4.9989318521683403E-2"/>
      </patternFill>
    </fill>
    <fill>
      <patternFill patternType="solid">
        <fgColor theme="6" tint="0.59999389629810485"/>
        <bgColor theme="6" tint="0.59999389629810485"/>
      </patternFill>
    </fill>
    <fill>
      <patternFill patternType="solid">
        <fgColor rgb="FFFFFF00"/>
        <bgColor theme="0" tint="-0.14999847407452621"/>
      </patternFill>
    </fill>
  </fills>
  <borders count="65">
    <border>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auto="1"/>
      </top>
      <bottom style="medium">
        <color rgb="FFE7E7E7"/>
      </bottom>
      <diagonal/>
    </border>
    <border>
      <left/>
      <right/>
      <top style="medium">
        <color rgb="FFE7E7E7"/>
      </top>
      <bottom style="medium">
        <color rgb="FFE7E7E7"/>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style="thin">
        <color auto="1"/>
      </left>
      <right style="medium">
        <color auto="1"/>
      </right>
      <top/>
      <bottom/>
      <diagonal/>
    </border>
    <border>
      <left style="medium">
        <color auto="1"/>
      </left>
      <right style="thin">
        <color auto="1"/>
      </right>
      <top/>
      <bottom/>
      <diagonal/>
    </border>
    <border>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diagonal/>
    </border>
    <border>
      <left/>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top style="medium">
        <color auto="1"/>
      </top>
      <bottom/>
      <diagonal/>
    </border>
    <border>
      <left style="medium">
        <color auto="1"/>
      </left>
      <right style="thin">
        <color auto="1"/>
      </right>
      <top/>
      <bottom style="thin">
        <color auto="1"/>
      </bottom>
      <diagonal/>
    </border>
    <border>
      <left style="thin">
        <color auto="1"/>
      </left>
      <right/>
      <top/>
      <bottom/>
      <diagonal/>
    </border>
    <border>
      <left style="medium">
        <color auto="1"/>
      </left>
      <right style="thin">
        <color auto="1"/>
      </right>
      <top style="thin">
        <color auto="1"/>
      </top>
      <bottom/>
      <diagonal/>
    </border>
    <border>
      <left style="thin">
        <color auto="1"/>
      </left>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thin">
        <color auto="1"/>
      </top>
      <bottom style="thin">
        <color auto="1"/>
      </bottom>
      <diagonal/>
    </border>
    <border>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thin">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thin">
        <color auto="1"/>
      </top>
      <bottom style="medium">
        <color auto="1"/>
      </bottom>
      <diagonal/>
    </border>
    <border>
      <left style="medium">
        <color auto="1"/>
      </left>
      <right style="medium">
        <color auto="1"/>
      </right>
      <top/>
      <bottom style="medium">
        <color auto="1"/>
      </bottom>
      <diagonal/>
    </border>
    <border>
      <left/>
      <right style="thin">
        <color auto="1"/>
      </right>
      <top style="thin">
        <color auto="1"/>
      </top>
      <bottom style="medium">
        <color auto="1"/>
      </bottom>
      <diagonal/>
    </border>
    <border>
      <left/>
      <right/>
      <top style="thin">
        <color auto="1"/>
      </top>
      <bottom style="medium">
        <color auto="1"/>
      </bottom>
      <diagonal/>
    </border>
    <border>
      <left/>
      <right style="medium">
        <color auto="1"/>
      </right>
      <top style="medium">
        <color auto="1"/>
      </top>
      <bottom/>
      <diagonal/>
    </border>
    <border>
      <left style="thin">
        <color auto="1"/>
      </left>
      <right/>
      <top style="thin">
        <color auto="1"/>
      </top>
      <bottom style="medium">
        <color auto="1"/>
      </bottom>
      <diagonal/>
    </border>
    <border>
      <left/>
      <right/>
      <top style="medium">
        <color auto="1"/>
      </top>
      <bottom style="medium">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medium">
        <color auto="1"/>
      </right>
      <top/>
      <bottom/>
      <diagonal/>
    </border>
    <border>
      <left/>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s>
  <cellStyleXfs count="6">
    <xf numFmtId="0" fontId="0" fillId="0" borderId="0"/>
    <xf numFmtId="0" fontId="21" fillId="0" borderId="0"/>
    <xf numFmtId="9" fontId="21" fillId="0" borderId="0" applyFont="0" applyFill="0" applyBorder="0" applyProtection="0"/>
    <xf numFmtId="9" fontId="21" fillId="0" borderId="0" applyFont="0" applyFill="0" applyBorder="0" applyProtection="0"/>
    <xf numFmtId="164" fontId="21" fillId="0" borderId="0" applyFont="0" applyFill="0" applyBorder="0" applyProtection="0"/>
    <xf numFmtId="164" fontId="21" fillId="0" borderId="0" applyFont="0" applyFill="0" applyBorder="0" applyProtection="0"/>
  </cellStyleXfs>
  <cellXfs count="360">
    <xf numFmtId="0" fontId="0" fillId="0" borderId="0" xfId="0"/>
    <xf numFmtId="0" fontId="1" fillId="0" borderId="0" xfId="0" applyFont="1"/>
    <xf numFmtId="0" fontId="0" fillId="0" borderId="0" xfId="0" applyAlignment="1">
      <alignment horizontal="center" vertical="center"/>
    </xf>
    <xf numFmtId="0" fontId="2" fillId="0" borderId="0" xfId="0" applyFont="1" applyAlignment="1">
      <alignment vertical="top" wrapText="1"/>
    </xf>
    <xf numFmtId="0" fontId="2" fillId="0" borderId="0" xfId="0" applyFont="1" applyAlignment="1">
      <alignment horizontal="center" vertical="center" wrapText="1"/>
    </xf>
    <xf numFmtId="0" fontId="1" fillId="0" borderId="0" xfId="0" applyFont="1" applyAlignment="1">
      <alignment vertical="top" wrapText="1"/>
    </xf>
    <xf numFmtId="0" fontId="2" fillId="0" borderId="0" xfId="0" applyFont="1" applyAlignment="1">
      <alignment horizontal="center" vertical="center"/>
    </xf>
    <xf numFmtId="0" fontId="2" fillId="0" borderId="0" xfId="0" applyFont="1" applyAlignment="1">
      <alignment wrapText="1"/>
    </xf>
    <xf numFmtId="0" fontId="2" fillId="0" borderId="1" xfId="0" applyFont="1" applyBorder="1" applyAlignment="1">
      <alignment horizontal="center" vertical="center"/>
    </xf>
    <xf numFmtId="0" fontId="2" fillId="0" borderId="0" xfId="0" applyFont="1"/>
    <xf numFmtId="0" fontId="2" fillId="0" borderId="1" xfId="0" applyFont="1" applyBorder="1"/>
    <xf numFmtId="0" fontId="1" fillId="0" borderId="4" xfId="0" applyFont="1" applyBorder="1" applyAlignment="1">
      <alignment horizontal="center" vertical="center"/>
    </xf>
    <xf numFmtId="0" fontId="2" fillId="0" borderId="5" xfId="0" applyFont="1" applyBorder="1"/>
    <xf numFmtId="0" fontId="2" fillId="0" borderId="6" xfId="0" applyFont="1" applyBorder="1" applyAlignment="1">
      <alignment horizontal="center" vertical="center"/>
    </xf>
    <xf numFmtId="9" fontId="3" fillId="0" borderId="0" xfId="3" applyFont="1"/>
    <xf numFmtId="10" fontId="3" fillId="0" borderId="0" xfId="0" applyNumberFormat="1" applyFont="1"/>
    <xf numFmtId="0" fontId="1" fillId="0" borderId="10" xfId="0" applyFont="1" applyBorder="1" applyAlignment="1">
      <alignment horizontal="center" vertical="center"/>
    </xf>
    <xf numFmtId="17" fontId="1" fillId="0" borderId="10" xfId="0" applyNumberFormat="1" applyFont="1" applyBorder="1" applyAlignment="1">
      <alignment horizontal="center" vertical="center" wrapText="1"/>
    </xf>
    <xf numFmtId="0" fontId="2" fillId="0" borderId="10" xfId="0" applyFont="1" applyBorder="1" applyAlignment="1">
      <alignment horizontal="center" vertical="center"/>
    </xf>
    <xf numFmtId="49" fontId="2" fillId="0" borderId="10" xfId="0" applyNumberFormat="1" applyFont="1" applyBorder="1" applyAlignment="1">
      <alignment horizontal="center" vertical="center"/>
    </xf>
    <xf numFmtId="0" fontId="2" fillId="2" borderId="10" xfId="0" applyFont="1" applyFill="1" applyBorder="1" applyAlignment="1">
      <alignment horizontal="left" vertical="center" indent="1"/>
    </xf>
    <xf numFmtId="4" fontId="4" fillId="0" borderId="10" xfId="0" applyNumberFormat="1" applyFont="1" applyBorder="1" applyAlignment="1">
      <alignment horizontal="center" vertical="top"/>
    </xf>
    <xf numFmtId="4" fontId="2" fillId="0" borderId="10" xfId="0" applyNumberFormat="1" applyFont="1" applyBorder="1" applyAlignment="1">
      <alignment horizontal="center"/>
    </xf>
    <xf numFmtId="3" fontId="3" fillId="0" borderId="10" xfId="0" applyNumberFormat="1" applyFont="1" applyBorder="1" applyAlignment="1">
      <alignment horizontal="center" vertical="center"/>
    </xf>
    <xf numFmtId="4" fontId="3" fillId="0" borderId="10" xfId="0" applyNumberFormat="1" applyFont="1" applyBorder="1" applyAlignment="1">
      <alignment horizontal="center" vertical="center"/>
    </xf>
    <xf numFmtId="0" fontId="5" fillId="0" borderId="10" xfId="0" applyFont="1" applyBorder="1" applyAlignment="1">
      <alignment horizontal="center"/>
    </xf>
    <xf numFmtId="0" fontId="6" fillId="2" borderId="10" xfId="0" applyFont="1" applyFill="1" applyBorder="1" applyAlignment="1">
      <alignment horizontal="left" vertical="center" indent="1"/>
    </xf>
    <xf numFmtId="0" fontId="5" fillId="0" borderId="4" xfId="0" applyFont="1" applyBorder="1" applyAlignment="1">
      <alignment horizontal="center"/>
    </xf>
    <xf numFmtId="3" fontId="3" fillId="0" borderId="10" xfId="0" applyNumberFormat="1" applyFont="1" applyBorder="1" applyAlignment="1">
      <alignment horizontal="center" vertical="center" wrapText="1"/>
    </xf>
    <xf numFmtId="0" fontId="2" fillId="0" borderId="10" xfId="0" applyFont="1" applyBorder="1" applyAlignment="1">
      <alignment horizontal="center" vertical="center" wrapText="1"/>
    </xf>
    <xf numFmtId="4" fontId="2" fillId="0" borderId="10" xfId="0" applyNumberFormat="1" applyFont="1" applyBorder="1" applyAlignment="1">
      <alignment horizontal="center" vertical="center"/>
    </xf>
    <xf numFmtId="0" fontId="2" fillId="0" borderId="9" xfId="0" applyFont="1" applyBorder="1" applyAlignment="1">
      <alignment horizontal="center" vertical="center"/>
    </xf>
    <xf numFmtId="4" fontId="7" fillId="0" borderId="10" xfId="0" applyNumberFormat="1" applyFont="1" applyBorder="1" applyAlignment="1">
      <alignment horizontal="center"/>
    </xf>
    <xf numFmtId="0" fontId="2" fillId="0" borderId="11" xfId="0" applyFont="1" applyBorder="1" applyAlignment="1">
      <alignment horizontal="right" vertical="center" wrapText="1" indent="1"/>
    </xf>
    <xf numFmtId="0" fontId="2" fillId="0" borderId="12" xfId="0" applyFont="1" applyBorder="1" applyAlignment="1">
      <alignment horizontal="left" vertical="center" wrapText="1" indent="1"/>
    </xf>
    <xf numFmtId="3" fontId="2" fillId="0" borderId="12" xfId="0" applyNumberFormat="1" applyFont="1" applyBorder="1" applyAlignment="1">
      <alignment horizontal="right" vertical="center" wrapText="1" indent="1"/>
    </xf>
    <xf numFmtId="0" fontId="2" fillId="0" borderId="12" xfId="0" applyFont="1" applyBorder="1" applyAlignment="1">
      <alignment horizontal="right" vertical="center" wrapText="1" indent="1"/>
    </xf>
    <xf numFmtId="0" fontId="2" fillId="2" borderId="12" xfId="0" applyFont="1" applyFill="1" applyBorder="1" applyAlignment="1">
      <alignment horizontal="right" vertical="center" wrapText="1" indent="1"/>
    </xf>
    <xf numFmtId="0" fontId="6" fillId="3" borderId="12" xfId="0" applyFont="1" applyFill="1" applyBorder="1" applyAlignment="1">
      <alignment horizontal="right" vertical="center" wrapText="1" indent="1"/>
    </xf>
    <xf numFmtId="0" fontId="1" fillId="0" borderId="10" xfId="0" applyFont="1" applyBorder="1" applyAlignment="1">
      <alignment horizontal="left" vertical="top"/>
    </xf>
    <xf numFmtId="0" fontId="2" fillId="0" borderId="0" xfId="0" applyFont="1" applyAlignment="1">
      <alignment horizontal="center"/>
    </xf>
    <xf numFmtId="0" fontId="8" fillId="0" borderId="0" xfId="0" applyFont="1"/>
    <xf numFmtId="0" fontId="9" fillId="0" borderId="10" xfId="0" applyFont="1" applyBorder="1" applyAlignment="1">
      <alignment horizontal="left" vertical="top"/>
    </xf>
    <xf numFmtId="165" fontId="2" fillId="4" borderId="10" xfId="4" applyNumberFormat="1" applyFont="1" applyFill="1" applyBorder="1" applyProtection="1">
      <protection locked="0"/>
    </xf>
    <xf numFmtId="0" fontId="1" fillId="6" borderId="13" xfId="0" applyFont="1" applyFill="1" applyBorder="1" applyAlignment="1">
      <alignment horizontal="center" vertical="center"/>
    </xf>
    <xf numFmtId="0" fontId="1" fillId="6" borderId="14"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0" borderId="16" xfId="0" applyFont="1" applyBorder="1" applyAlignment="1">
      <alignment vertical="top"/>
    </xf>
    <xf numFmtId="0" fontId="1" fillId="0" borderId="4" xfId="0" applyFont="1" applyBorder="1" applyAlignment="1">
      <alignment vertical="top"/>
    </xf>
    <xf numFmtId="0" fontId="1" fillId="0" borderId="3" xfId="0" applyFont="1" applyBorder="1" applyAlignment="1">
      <alignment vertical="top"/>
    </xf>
    <xf numFmtId="3" fontId="1" fillId="0" borderId="2" xfId="0" applyNumberFormat="1" applyFont="1" applyBorder="1" applyAlignment="1">
      <alignment vertical="top"/>
    </xf>
    <xf numFmtId="3" fontId="1" fillId="0" borderId="10" xfId="0" applyNumberFormat="1" applyFont="1" applyBorder="1" applyAlignment="1">
      <alignment horizontal="right" vertical="top"/>
    </xf>
    <xf numFmtId="3" fontId="1" fillId="0" borderId="3" xfId="0" applyNumberFormat="1" applyFont="1" applyBorder="1" applyAlignment="1">
      <alignment horizontal="right" vertical="top"/>
    </xf>
    <xf numFmtId="10" fontId="2" fillId="0" borderId="17" xfId="2" applyNumberFormat="1" applyFont="1" applyBorder="1" applyAlignment="1" applyProtection="1">
      <alignment horizontal="right" vertical="top"/>
    </xf>
    <xf numFmtId="0" fontId="2" fillId="0" borderId="18" xfId="0" applyFont="1" applyBorder="1" applyProtection="1">
      <protection locked="0"/>
    </xf>
    <xf numFmtId="0" fontId="1" fillId="0" borderId="16" xfId="0" applyFont="1" applyBorder="1" applyAlignment="1">
      <alignment horizontal="left" vertical="top"/>
    </xf>
    <xf numFmtId="0" fontId="2" fillId="0" borderId="4" xfId="0" applyFont="1" applyBorder="1" applyAlignment="1">
      <alignment horizontal="left" vertical="top"/>
    </xf>
    <xf numFmtId="0" fontId="2" fillId="0" borderId="3" xfId="0" applyFont="1" applyBorder="1" applyAlignment="1">
      <alignment horizontal="left" vertical="top"/>
    </xf>
    <xf numFmtId="3" fontId="2" fillId="0" borderId="2" xfId="0" applyNumberFormat="1" applyFont="1" applyBorder="1" applyAlignment="1">
      <alignment vertical="top"/>
    </xf>
    <xf numFmtId="3" fontId="1" fillId="0" borderId="10" xfId="0" applyNumberFormat="1" applyFont="1" applyBorder="1" applyAlignment="1">
      <alignment vertical="top"/>
    </xf>
    <xf numFmtId="10" fontId="2" fillId="0" borderId="19" xfId="2" applyNumberFormat="1" applyFont="1" applyBorder="1" applyAlignment="1" applyProtection="1">
      <alignment horizontal="right" vertical="top"/>
    </xf>
    <xf numFmtId="0" fontId="2" fillId="0" borderId="20" xfId="0" applyFont="1" applyBorder="1" applyAlignment="1" applyProtection="1">
      <alignment horizontal="left" vertical="top" wrapText="1"/>
      <protection locked="0"/>
    </xf>
    <xf numFmtId="0" fontId="1" fillId="0" borderId="21" xfId="0" applyFont="1" applyBorder="1" applyAlignment="1">
      <alignment horizontal="left" vertical="top"/>
    </xf>
    <xf numFmtId="0" fontId="2" fillId="0" borderId="5" xfId="0" applyFont="1" applyBorder="1" applyAlignment="1">
      <alignment horizontal="left" vertical="top"/>
    </xf>
    <xf numFmtId="0" fontId="2" fillId="0" borderId="0" xfId="0" applyFont="1" applyAlignment="1">
      <alignment horizontal="left" vertical="top"/>
    </xf>
    <xf numFmtId="3" fontId="2" fillId="0" borderId="0" xfId="0" applyNumberFormat="1" applyFont="1" applyAlignment="1">
      <alignment vertical="top"/>
    </xf>
    <xf numFmtId="3" fontId="1" fillId="0" borderId="5" xfId="0" applyNumberFormat="1" applyFont="1" applyBorder="1" applyAlignment="1">
      <alignment vertical="top"/>
    </xf>
    <xf numFmtId="3" fontId="1" fillId="0" borderId="0" xfId="0" applyNumberFormat="1" applyFont="1" applyAlignment="1">
      <alignment vertical="top"/>
    </xf>
    <xf numFmtId="0" fontId="2" fillId="0" borderId="22" xfId="0" applyFont="1" applyBorder="1" applyAlignment="1" applyProtection="1">
      <alignment horizontal="center"/>
      <protection locked="0"/>
    </xf>
    <xf numFmtId="0" fontId="2" fillId="0" borderId="21" xfId="0" applyFont="1" applyBorder="1" applyAlignment="1">
      <alignment horizontal="right" indent="1"/>
    </xf>
    <xf numFmtId="9" fontId="2" fillId="0" borderId="5" xfId="0" applyNumberFormat="1" applyFont="1" applyBorder="1" applyAlignment="1">
      <alignment horizontal="right" indent="1"/>
    </xf>
    <xf numFmtId="0" fontId="2" fillId="0" borderId="0" xfId="0" applyFont="1" applyAlignment="1">
      <alignment horizontal="right" indent="1"/>
    </xf>
    <xf numFmtId="3" fontId="2" fillId="0" borderId="0" xfId="0" applyNumberFormat="1" applyFont="1" applyAlignment="1">
      <alignment horizontal="center" vertical="center"/>
    </xf>
    <xf numFmtId="3" fontId="2" fillId="0" borderId="5" xfId="0" applyNumberFormat="1" applyFont="1" applyBorder="1"/>
    <xf numFmtId="3" fontId="2" fillId="0" borderId="0" xfId="0" applyNumberFormat="1" applyFont="1"/>
    <xf numFmtId="10" fontId="2" fillId="0" borderId="5" xfId="2" applyNumberFormat="1" applyFont="1" applyBorder="1" applyAlignment="1" applyProtection="1">
      <alignment horizontal="right" vertical="top"/>
    </xf>
    <xf numFmtId="0" fontId="2" fillId="0" borderId="23" xfId="0" applyFont="1" applyBorder="1" applyAlignment="1">
      <alignment horizontal="right" indent="1"/>
    </xf>
    <xf numFmtId="10" fontId="2" fillId="0" borderId="24" xfId="0" applyNumberFormat="1" applyFont="1" applyBorder="1" applyAlignment="1">
      <alignment horizontal="right" indent="1"/>
    </xf>
    <xf numFmtId="0" fontId="2" fillId="0" borderId="25" xfId="0" applyFont="1" applyBorder="1" applyAlignment="1">
      <alignment horizontal="left" indent="1"/>
    </xf>
    <xf numFmtId="3" fontId="2" fillId="0" borderId="25" xfId="0" applyNumberFormat="1" applyFont="1" applyBorder="1"/>
    <xf numFmtId="3" fontId="2" fillId="0" borderId="24" xfId="0" applyNumberFormat="1" applyFont="1" applyBorder="1"/>
    <xf numFmtId="10" fontId="2" fillId="0" borderId="24" xfId="2" applyNumberFormat="1" applyFont="1" applyBorder="1" applyAlignment="1" applyProtection="1">
      <alignment horizontal="right" vertical="top"/>
    </xf>
    <xf numFmtId="0" fontId="2" fillId="0" borderId="26" xfId="0" applyFont="1" applyBorder="1" applyProtection="1">
      <protection locked="0"/>
    </xf>
    <xf numFmtId="0" fontId="1" fillId="0" borderId="21" xfId="0" applyFont="1" applyBorder="1"/>
    <xf numFmtId="0" fontId="2" fillId="0" borderId="17" xfId="0" applyFont="1" applyBorder="1" applyAlignment="1">
      <alignment horizontal="center" vertical="center"/>
    </xf>
    <xf numFmtId="0" fontId="2" fillId="0" borderId="17" xfId="0" applyFont="1" applyBorder="1" applyAlignment="1">
      <alignment horizontal="center" vertical="center" wrapText="1"/>
    </xf>
    <xf numFmtId="3" fontId="1" fillId="0" borderId="0" xfId="0" applyNumberFormat="1" applyFont="1"/>
    <xf numFmtId="0" fontId="2" fillId="0" borderId="20" xfId="0" applyFont="1" applyBorder="1" applyProtection="1">
      <protection locked="0"/>
    </xf>
    <xf numFmtId="165" fontId="2" fillId="4" borderId="5" xfId="4" applyNumberFormat="1" applyFont="1" applyFill="1" applyBorder="1" applyProtection="1">
      <protection locked="0"/>
    </xf>
    <xf numFmtId="0" fontId="10" fillId="0" borderId="16" xfId="0" applyFont="1" applyBorder="1" applyAlignment="1" applyProtection="1">
      <alignment horizontal="right" wrapText="1"/>
      <protection locked="0"/>
    </xf>
    <xf numFmtId="0" fontId="10" fillId="0" borderId="0" xfId="0" applyFont="1" applyProtection="1">
      <protection locked="0"/>
    </xf>
    <xf numFmtId="3" fontId="2" fillId="2" borderId="0" xfId="0" applyNumberFormat="1" applyFont="1" applyFill="1"/>
    <xf numFmtId="166" fontId="2" fillId="0" borderId="5" xfId="2" applyNumberFormat="1" applyFont="1" applyBorder="1" applyAlignment="1" applyProtection="1">
      <alignment horizontal="right" vertical="top"/>
    </xf>
    <xf numFmtId="3" fontId="10" fillId="2" borderId="0" xfId="0" applyNumberFormat="1" applyFont="1" applyFill="1"/>
    <xf numFmtId="3" fontId="10" fillId="0" borderId="0" xfId="0" applyNumberFormat="1" applyFont="1"/>
    <xf numFmtId="166" fontId="10" fillId="0" borderId="5" xfId="2" applyNumberFormat="1" applyFont="1" applyBorder="1" applyAlignment="1" applyProtection="1">
      <alignment horizontal="right" vertical="top"/>
    </xf>
    <xf numFmtId="0" fontId="1" fillId="0" borderId="27" xfId="0" applyFont="1" applyBorder="1" applyAlignment="1">
      <alignment horizontal="left"/>
    </xf>
    <xf numFmtId="0" fontId="2" fillId="0" borderId="14" xfId="0" applyFont="1" applyBorder="1" applyAlignment="1">
      <alignment horizontal="center" vertical="center"/>
    </xf>
    <xf numFmtId="0" fontId="2" fillId="0" borderId="14" xfId="0" applyFont="1" applyBorder="1" applyAlignment="1">
      <alignment horizontal="center" vertical="center" wrapText="1"/>
    </xf>
    <xf numFmtId="3" fontId="2" fillId="2" borderId="28" xfId="0" applyNumberFormat="1" applyFont="1" applyFill="1" applyBorder="1"/>
    <xf numFmtId="3" fontId="1" fillId="0" borderId="29" xfId="0" applyNumberFormat="1" applyFont="1" applyBorder="1" applyAlignment="1">
      <alignment horizontal="right" vertical="top"/>
    </xf>
    <xf numFmtId="3" fontId="1" fillId="0" borderId="28" xfId="0" applyNumberFormat="1" applyFont="1" applyBorder="1" applyAlignment="1">
      <alignment horizontal="right" vertical="top"/>
    </xf>
    <xf numFmtId="0" fontId="2" fillId="0" borderId="30" xfId="0" applyFont="1" applyBorder="1" applyProtection="1">
      <protection locked="0"/>
    </xf>
    <xf numFmtId="0" fontId="2" fillId="4" borderId="21" xfId="0" applyFont="1" applyFill="1" applyBorder="1" applyAlignment="1" applyProtection="1">
      <alignment horizontal="right"/>
      <protection locked="0"/>
    </xf>
    <xf numFmtId="0" fontId="10" fillId="0" borderId="20" xfId="0" applyFont="1" applyBorder="1" applyProtection="1">
      <protection locked="0"/>
    </xf>
    <xf numFmtId="0" fontId="10" fillId="0" borderId="5" xfId="0" applyFont="1" applyBorder="1" applyProtection="1">
      <protection locked="0"/>
    </xf>
    <xf numFmtId="0" fontId="1" fillId="0" borderId="21" xfId="0" applyFont="1" applyBorder="1" applyAlignment="1">
      <alignment horizontal="left"/>
    </xf>
    <xf numFmtId="3" fontId="10" fillId="0" borderId="5" xfId="0" applyNumberFormat="1" applyFont="1" applyBorder="1"/>
    <xf numFmtId="3" fontId="1" fillId="0" borderId="14" xfId="0" applyNumberFormat="1" applyFont="1" applyBorder="1" applyAlignment="1">
      <alignment horizontal="right" vertical="top"/>
    </xf>
    <xf numFmtId="0" fontId="2" fillId="0" borderId="14" xfId="0" applyFont="1" applyBorder="1"/>
    <xf numFmtId="3" fontId="1" fillId="0" borderId="31" xfId="0" applyNumberFormat="1" applyFont="1" applyBorder="1" applyAlignment="1">
      <alignment horizontal="right" vertical="top"/>
    </xf>
    <xf numFmtId="10" fontId="2" fillId="0" borderId="14" xfId="2" applyNumberFormat="1" applyFont="1" applyBorder="1" applyAlignment="1" applyProtection="1">
      <alignment horizontal="right" vertical="top"/>
    </xf>
    <xf numFmtId="10" fontId="8" fillId="0" borderId="30" xfId="0" applyNumberFormat="1" applyFont="1" applyBorder="1" applyProtection="1">
      <protection locked="0"/>
    </xf>
    <xf numFmtId="3" fontId="1" fillId="0" borderId="5" xfId="0" applyNumberFormat="1" applyFont="1" applyBorder="1" applyAlignment="1">
      <alignment horizontal="right" vertical="top"/>
    </xf>
    <xf numFmtId="3" fontId="1" fillId="0" borderId="33" xfId="0" applyNumberFormat="1" applyFont="1" applyBorder="1" applyAlignment="1">
      <alignment horizontal="right" vertical="top"/>
    </xf>
    <xf numFmtId="166" fontId="2" fillId="0" borderId="33" xfId="2" applyNumberFormat="1" applyFont="1" applyBorder="1" applyAlignment="1" applyProtection="1">
      <alignment horizontal="right" vertical="top"/>
    </xf>
    <xf numFmtId="0" fontId="2" fillId="4" borderId="16" xfId="0" applyFont="1" applyFill="1" applyBorder="1" applyAlignment="1" applyProtection="1">
      <alignment horizontal="right" wrapText="1"/>
      <protection locked="0"/>
    </xf>
    <xf numFmtId="3" fontId="2" fillId="0" borderId="33" xfId="0" applyNumberFormat="1" applyFont="1" applyBorder="1"/>
    <xf numFmtId="0" fontId="2" fillId="4" borderId="34" xfId="0" applyFont="1" applyFill="1" applyBorder="1" applyAlignment="1" applyProtection="1">
      <alignment horizontal="right" wrapText="1"/>
      <protection locked="0"/>
    </xf>
    <xf numFmtId="165" fontId="2" fillId="4" borderId="7" xfId="4" applyNumberFormat="1" applyFont="1" applyFill="1" applyBorder="1" applyProtection="1">
      <protection locked="0"/>
    </xf>
    <xf numFmtId="166" fontId="2" fillId="0" borderId="35" xfId="2" applyNumberFormat="1" applyFont="1" applyBorder="1" applyAlignment="1" applyProtection="1">
      <alignment horizontal="right" vertical="top"/>
    </xf>
    <xf numFmtId="0" fontId="1" fillId="0" borderId="37" xfId="0" applyFont="1" applyBorder="1"/>
    <xf numFmtId="0" fontId="1" fillId="0" borderId="38" xfId="0" applyFont="1" applyBorder="1"/>
    <xf numFmtId="3" fontId="2" fillId="0" borderId="39" xfId="0" applyNumberFormat="1" applyFont="1" applyBorder="1"/>
    <xf numFmtId="3" fontId="2" fillId="0" borderId="40" xfId="0" applyNumberFormat="1" applyFont="1" applyBorder="1"/>
    <xf numFmtId="3" fontId="2" fillId="0" borderId="38" xfId="0" applyNumberFormat="1" applyFont="1" applyBorder="1"/>
    <xf numFmtId="3" fontId="1" fillId="4" borderId="39" xfId="0" applyNumberFormat="1" applyFont="1" applyFill="1" applyBorder="1" applyProtection="1">
      <protection locked="0"/>
    </xf>
    <xf numFmtId="166" fontId="2" fillId="0" borderId="41" xfId="2" applyNumberFormat="1" applyFont="1" applyBorder="1" applyAlignment="1" applyProtection="1">
      <alignment horizontal="right" vertical="top"/>
      <protection locked="0"/>
    </xf>
    <xf numFmtId="3" fontId="1" fillId="0" borderId="0" xfId="0" applyNumberFormat="1" applyFont="1" applyAlignment="1">
      <alignment horizontal="right" vertical="top"/>
    </xf>
    <xf numFmtId="10" fontId="2" fillId="0" borderId="29" xfId="2" applyNumberFormat="1" applyFont="1" applyBorder="1" applyAlignment="1" applyProtection="1">
      <alignment horizontal="right" vertical="top"/>
    </xf>
    <xf numFmtId="0" fontId="2" fillId="0" borderId="22" xfId="0" applyFont="1" applyBorder="1" applyProtection="1">
      <protection locked="0"/>
    </xf>
    <xf numFmtId="0" fontId="2" fillId="4" borderId="0" xfId="0" applyFont="1" applyFill="1" applyProtection="1">
      <protection locked="0"/>
    </xf>
    <xf numFmtId="165" fontId="2" fillId="4" borderId="0" xfId="4" applyNumberFormat="1" applyFont="1" applyFill="1" applyProtection="1">
      <protection locked="0"/>
    </xf>
    <xf numFmtId="166" fontId="2" fillId="0" borderId="17" xfId="2" applyNumberFormat="1" applyFont="1" applyBorder="1" applyAlignment="1" applyProtection="1">
      <alignment horizontal="right" vertical="top"/>
    </xf>
    <xf numFmtId="165" fontId="2" fillId="0" borderId="10" xfId="4" applyNumberFormat="1" applyFont="1" applyBorder="1" applyProtection="1"/>
    <xf numFmtId="3" fontId="1" fillId="4" borderId="3" xfId="0" applyNumberFormat="1" applyFont="1" applyFill="1" applyBorder="1" applyAlignment="1" applyProtection="1">
      <alignment vertical="top"/>
      <protection locked="0"/>
    </xf>
    <xf numFmtId="10" fontId="2" fillId="0" borderId="10" xfId="2" applyNumberFormat="1" applyFont="1" applyBorder="1" applyAlignment="1" applyProtection="1">
      <alignment horizontal="right" vertical="top"/>
    </xf>
    <xf numFmtId="0" fontId="2" fillId="0" borderId="42" xfId="0" applyFont="1" applyBorder="1" applyProtection="1">
      <protection locked="0"/>
    </xf>
    <xf numFmtId="0" fontId="2" fillId="0" borderId="43" xfId="0" applyFont="1" applyBorder="1" applyAlignment="1" applyProtection="1">
      <alignment wrapText="1"/>
      <protection locked="0"/>
    </xf>
    <xf numFmtId="10" fontId="8" fillId="0" borderId="42" xfId="0" applyNumberFormat="1" applyFont="1" applyBorder="1" applyProtection="1">
      <protection locked="0"/>
    </xf>
    <xf numFmtId="0" fontId="1" fillId="0" borderId="34" xfId="0" applyFont="1" applyBorder="1" applyAlignment="1">
      <alignment vertical="top"/>
    </xf>
    <xf numFmtId="165" fontId="2" fillId="0" borderId="7" xfId="4" applyNumberFormat="1" applyFont="1" applyBorder="1" applyProtection="1"/>
    <xf numFmtId="3" fontId="1" fillId="0" borderId="7" xfId="0" applyNumberFormat="1" applyFont="1" applyBorder="1" applyAlignment="1">
      <alignment vertical="top"/>
    </xf>
    <xf numFmtId="3" fontId="1" fillId="4" borderId="9" xfId="0" applyNumberFormat="1" applyFont="1" applyFill="1" applyBorder="1" applyAlignment="1" applyProtection="1">
      <alignment vertical="top"/>
      <protection locked="0"/>
    </xf>
    <xf numFmtId="0" fontId="2" fillId="0" borderId="18" xfId="0" applyFont="1" applyBorder="1" applyAlignment="1" applyProtection="1">
      <alignment wrapText="1"/>
      <protection locked="0"/>
    </xf>
    <xf numFmtId="165" fontId="2" fillId="4" borderId="16" xfId="4" applyNumberFormat="1" applyFont="1" applyFill="1" applyBorder="1" applyProtection="1">
      <protection locked="0"/>
    </xf>
    <xf numFmtId="0" fontId="2" fillId="0" borderId="42" xfId="0" applyFont="1" applyBorder="1" applyAlignment="1" applyProtection="1">
      <alignment wrapText="1"/>
      <protection locked="0"/>
    </xf>
    <xf numFmtId="165" fontId="2" fillId="4" borderId="44" xfId="4" applyNumberFormat="1" applyFont="1" applyFill="1" applyBorder="1" applyProtection="1">
      <protection locked="0"/>
    </xf>
    <xf numFmtId="165" fontId="2" fillId="4" borderId="45" xfId="4" applyNumberFormat="1" applyFont="1" applyFill="1" applyBorder="1" applyProtection="1">
      <protection locked="0"/>
    </xf>
    <xf numFmtId="3" fontId="1" fillId="0" borderId="45" xfId="0" applyNumberFormat="1" applyFont="1" applyBorder="1" applyAlignment="1">
      <alignment vertical="top"/>
    </xf>
    <xf numFmtId="10" fontId="2" fillId="0" borderId="45" xfId="2" applyNumberFormat="1" applyFont="1" applyBorder="1" applyAlignment="1" applyProtection="1">
      <alignment horizontal="right" vertical="top"/>
    </xf>
    <xf numFmtId="0" fontId="2" fillId="0" borderId="46" xfId="0" applyFont="1" applyBorder="1" applyAlignment="1" applyProtection="1">
      <alignment wrapText="1"/>
      <protection locked="0"/>
    </xf>
    <xf numFmtId="0" fontId="1" fillId="0" borderId="27" xfId="0" applyFont="1" applyBorder="1" applyAlignment="1">
      <alignment vertical="top"/>
    </xf>
    <xf numFmtId="10" fontId="1" fillId="2" borderId="28" xfId="0" applyNumberFormat="1" applyFont="1" applyFill="1" applyBorder="1"/>
    <xf numFmtId="10" fontId="1" fillId="2" borderId="28" xfId="2" applyNumberFormat="1" applyFont="1" applyFill="1" applyBorder="1" applyProtection="1"/>
    <xf numFmtId="3" fontId="1" fillId="2" borderId="28" xfId="0" applyNumberFormat="1" applyFont="1" applyFill="1" applyBorder="1"/>
    <xf numFmtId="3" fontId="1" fillId="0" borderId="29" xfId="0" applyNumberFormat="1" applyFont="1" applyBorder="1" applyAlignment="1">
      <alignment vertical="top"/>
    </xf>
    <xf numFmtId="0" fontId="2" fillId="0" borderId="30" xfId="0" applyFont="1" applyBorder="1" applyAlignment="1" applyProtection="1">
      <alignment wrapText="1"/>
      <protection locked="0"/>
    </xf>
    <xf numFmtId="0" fontId="2" fillId="2" borderId="47" xfId="0" applyFont="1" applyFill="1" applyBorder="1" applyAlignment="1">
      <alignment horizontal="left" vertical="top" wrapText="1"/>
    </xf>
    <xf numFmtId="0" fontId="2" fillId="0" borderId="48" xfId="0" applyFont="1" applyBorder="1" applyAlignment="1">
      <alignment horizontal="left" vertical="top" wrapText="1"/>
    </xf>
    <xf numFmtId="166" fontId="2" fillId="4" borderId="49" xfId="0" applyNumberFormat="1" applyFont="1" applyFill="1" applyBorder="1" applyAlignment="1" applyProtection="1">
      <alignment horizontal="center" vertical="top"/>
      <protection locked="0"/>
    </xf>
    <xf numFmtId="0" fontId="2" fillId="0" borderId="50" xfId="0" applyFont="1" applyBorder="1" applyAlignment="1">
      <alignment horizontal="left" vertical="top" wrapText="1"/>
    </xf>
    <xf numFmtId="3" fontId="1" fillId="0" borderId="4" xfId="0" applyNumberFormat="1" applyFont="1" applyBorder="1" applyAlignment="1">
      <alignment vertical="top"/>
    </xf>
    <xf numFmtId="3" fontId="2" fillId="0" borderId="10" xfId="0" applyNumberFormat="1" applyFont="1" applyBorder="1" applyAlignment="1">
      <alignment vertical="top"/>
    </xf>
    <xf numFmtId="0" fontId="2" fillId="0" borderId="51" xfId="0" applyFont="1" applyBorder="1" applyAlignment="1">
      <alignment horizontal="left" vertical="top"/>
    </xf>
    <xf numFmtId="10" fontId="2" fillId="4" borderId="49" xfId="0" applyNumberFormat="1" applyFont="1" applyFill="1" applyBorder="1" applyAlignment="1" applyProtection="1">
      <alignment horizontal="center" vertical="top"/>
      <protection locked="0"/>
    </xf>
    <xf numFmtId="0" fontId="1" fillId="4" borderId="52" xfId="0" applyFont="1" applyFill="1" applyBorder="1" applyAlignment="1" applyProtection="1">
      <alignment horizontal="center" vertical="top"/>
      <protection locked="0"/>
    </xf>
    <xf numFmtId="3" fontId="1" fillId="0" borderId="53" xfId="0" applyNumberFormat="1" applyFont="1" applyBorder="1" applyAlignment="1">
      <alignment vertical="top"/>
    </xf>
    <xf numFmtId="3" fontId="2" fillId="0" borderId="54" xfId="0" applyNumberFormat="1" applyFont="1" applyBorder="1" applyAlignment="1">
      <alignment vertical="top"/>
    </xf>
    <xf numFmtId="10" fontId="8" fillId="0" borderId="46" xfId="0" applyNumberFormat="1" applyFont="1" applyBorder="1" applyProtection="1">
      <protection locked="0"/>
    </xf>
    <xf numFmtId="0" fontId="1" fillId="0" borderId="27" xfId="0" applyFont="1" applyBorder="1" applyAlignment="1">
      <alignment horizontal="left" vertical="top"/>
    </xf>
    <xf numFmtId="10" fontId="8" fillId="0" borderId="28" xfId="0" applyNumberFormat="1" applyFont="1" applyBorder="1" applyAlignment="1">
      <alignment horizontal="left" vertical="top" indent="1"/>
    </xf>
    <xf numFmtId="0" fontId="2" fillId="0" borderId="28" xfId="0" applyFont="1" applyBorder="1" applyAlignment="1">
      <alignment horizontal="left" indent="1"/>
    </xf>
    <xf numFmtId="165" fontId="2" fillId="0" borderId="28" xfId="4" applyNumberFormat="1" applyFont="1" applyBorder="1" applyProtection="1"/>
    <xf numFmtId="0" fontId="2" fillId="0" borderId="55" xfId="0" applyFont="1" applyBorder="1" applyAlignment="1" applyProtection="1">
      <alignment wrapText="1"/>
      <protection locked="0"/>
    </xf>
    <xf numFmtId="0" fontId="2" fillId="0" borderId="34" xfId="0" applyFont="1" applyBorder="1" applyAlignment="1">
      <alignment horizontal="left" vertical="top"/>
    </xf>
    <xf numFmtId="0" fontId="2" fillId="0" borderId="44" xfId="0" applyFont="1" applyBorder="1" applyAlignment="1">
      <alignment horizontal="left" vertical="top"/>
    </xf>
    <xf numFmtId="9" fontId="3" fillId="0" borderId="54" xfId="0" applyNumberFormat="1" applyFont="1" applyBorder="1" applyAlignment="1">
      <alignment horizontal="left" vertical="top" indent="1"/>
    </xf>
    <xf numFmtId="165" fontId="2" fillId="0" borderId="54" xfId="4" applyNumberFormat="1" applyFont="1" applyBorder="1" applyProtection="1"/>
    <xf numFmtId="3" fontId="2" fillId="0" borderId="56" xfId="0" applyNumberFormat="1" applyFont="1" applyBorder="1" applyAlignment="1">
      <alignment vertical="top"/>
    </xf>
    <xf numFmtId="0" fontId="1" fillId="7" borderId="37" xfId="0" applyFont="1" applyFill="1" applyBorder="1" applyAlignment="1">
      <alignment vertical="top"/>
    </xf>
    <xf numFmtId="0" fontId="11" fillId="7" borderId="57" xfId="0" applyFont="1" applyFill="1" applyBorder="1" applyAlignment="1">
      <alignment horizontal="left" vertical="top"/>
    </xf>
    <xf numFmtId="0" fontId="1" fillId="7" borderId="57" xfId="0" applyFont="1" applyFill="1" applyBorder="1" applyAlignment="1">
      <alignment horizontal="left"/>
    </xf>
    <xf numFmtId="3" fontId="1" fillId="7" borderId="57" xfId="0" applyNumberFormat="1" applyFont="1" applyFill="1" applyBorder="1"/>
    <xf numFmtId="3" fontId="1" fillId="7" borderId="39" xfId="0" applyNumberFormat="1" applyFont="1" applyFill="1" applyBorder="1" applyAlignment="1">
      <alignment vertical="top"/>
    </xf>
    <xf numFmtId="0" fontId="3" fillId="7" borderId="39" xfId="0" applyFont="1" applyFill="1" applyBorder="1" applyAlignment="1">
      <alignment horizontal="right" vertical="top"/>
    </xf>
    <xf numFmtId="0" fontId="2" fillId="7" borderId="41" xfId="0" applyFont="1" applyFill="1" applyBorder="1"/>
    <xf numFmtId="0" fontId="2" fillId="0" borderId="13" xfId="0" applyFont="1" applyBorder="1" applyAlignment="1">
      <alignment horizontal="left" vertical="top"/>
    </xf>
    <xf numFmtId="9" fontId="3" fillId="0" borderId="58" xfId="0" applyNumberFormat="1" applyFont="1" applyBorder="1" applyAlignment="1">
      <alignment horizontal="left" vertical="top" indent="1"/>
    </xf>
    <xf numFmtId="0" fontId="2" fillId="0" borderId="58" xfId="0" applyFont="1" applyBorder="1" applyAlignment="1">
      <alignment horizontal="left" indent="1"/>
    </xf>
    <xf numFmtId="3" fontId="2" fillId="0" borderId="58" xfId="0" applyNumberFormat="1" applyFont="1" applyBorder="1"/>
    <xf numFmtId="3" fontId="2" fillId="0" borderId="14" xfId="0" applyNumberFormat="1" applyFont="1" applyBorder="1" applyAlignment="1">
      <alignment vertical="top"/>
    </xf>
    <xf numFmtId="3" fontId="2" fillId="0" borderId="58" xfId="0" applyNumberFormat="1" applyFont="1" applyBorder="1" applyAlignment="1">
      <alignment vertical="top"/>
    </xf>
    <xf numFmtId="10" fontId="3" fillId="0" borderId="14" xfId="0" applyNumberFormat="1" applyFont="1" applyBorder="1" applyAlignment="1">
      <alignment horizontal="right" vertical="top"/>
    </xf>
    <xf numFmtId="0" fontId="2" fillId="0" borderId="15" xfId="0" applyFont="1" applyBorder="1" applyProtection="1">
      <protection locked="0"/>
    </xf>
    <xf numFmtId="0" fontId="2" fillId="2" borderId="44" xfId="0" applyFont="1" applyFill="1" applyBorder="1" applyAlignment="1">
      <alignment vertical="top"/>
    </xf>
    <xf numFmtId="0" fontId="2" fillId="2" borderId="54" xfId="0" applyFont="1" applyFill="1" applyBorder="1"/>
    <xf numFmtId="3" fontId="2" fillId="2" borderId="54" xfId="0" applyNumberFormat="1" applyFont="1" applyFill="1" applyBorder="1"/>
    <xf numFmtId="3" fontId="2" fillId="2" borderId="45" xfId="0" applyNumberFormat="1" applyFont="1" applyFill="1" applyBorder="1" applyAlignment="1">
      <alignment vertical="top"/>
    </xf>
    <xf numFmtId="10" fontId="3" fillId="0" borderId="24" xfId="0" applyNumberFormat="1" applyFont="1" applyBorder="1" applyAlignment="1">
      <alignment horizontal="right" vertical="top"/>
    </xf>
    <xf numFmtId="3" fontId="1" fillId="2" borderId="46" xfId="0" applyNumberFormat="1" applyFont="1" applyFill="1" applyBorder="1" applyAlignment="1" applyProtection="1">
      <alignment vertical="top"/>
      <protection locked="0"/>
    </xf>
    <xf numFmtId="0" fontId="1" fillId="6" borderId="10" xfId="0" applyFont="1" applyFill="1" applyBorder="1" applyAlignment="1">
      <alignment horizontal="center" vertical="center" wrapText="1"/>
    </xf>
    <xf numFmtId="10" fontId="2" fillId="0" borderId="10" xfId="0" applyNumberFormat="1" applyFont="1" applyBorder="1" applyAlignment="1">
      <alignment horizontal="center" vertical="center"/>
    </xf>
    <xf numFmtId="0" fontId="1" fillId="0" borderId="64" xfId="0" applyFont="1" applyBorder="1" applyAlignment="1">
      <alignment horizontal="right" vertical="center"/>
    </xf>
    <xf numFmtId="0" fontId="12" fillId="0" borderId="10" xfId="0" applyFont="1" applyBorder="1" applyAlignment="1">
      <alignment horizontal="center" vertical="center"/>
    </xf>
    <xf numFmtId="3" fontId="1" fillId="0" borderId="10" xfId="0" applyNumberFormat="1" applyFont="1" applyBorder="1" applyAlignment="1">
      <alignment horizontal="center" vertical="center"/>
    </xf>
    <xf numFmtId="3" fontId="1" fillId="0" borderId="42" xfId="0" applyNumberFormat="1" applyFont="1" applyBorder="1" applyAlignment="1">
      <alignment horizontal="center" vertical="center"/>
    </xf>
    <xf numFmtId="0" fontId="13" fillId="0" borderId="10" xfId="0" applyFont="1" applyBorder="1" applyAlignment="1">
      <alignment horizontal="center" vertical="center"/>
    </xf>
    <xf numFmtId="3" fontId="1" fillId="0" borderId="16" xfId="0" applyNumberFormat="1" applyFont="1" applyBorder="1" applyAlignment="1">
      <alignment horizontal="center" vertical="center"/>
    </xf>
    <xf numFmtId="166" fontId="2" fillId="0" borderId="10" xfId="2" applyNumberFormat="1" applyFont="1" applyBorder="1" applyAlignment="1" applyProtection="1">
      <alignment horizontal="center" vertical="center"/>
    </xf>
    <xf numFmtId="165" fontId="1" fillId="0" borderId="16" xfId="0" applyNumberFormat="1" applyFont="1" applyBorder="1" applyAlignment="1">
      <alignment horizontal="center" vertical="center"/>
    </xf>
    <xf numFmtId="165" fontId="1" fillId="0" borderId="10" xfId="0" applyNumberFormat="1" applyFont="1" applyBorder="1" applyAlignment="1">
      <alignment horizontal="center" vertical="center"/>
    </xf>
    <xf numFmtId="165" fontId="1" fillId="0" borderId="42" xfId="0" applyNumberFormat="1" applyFont="1" applyBorder="1" applyAlignment="1">
      <alignment horizontal="center" vertical="center"/>
    </xf>
    <xf numFmtId="165" fontId="12" fillId="0" borderId="4" xfId="0" applyNumberFormat="1" applyFont="1" applyBorder="1" applyAlignment="1">
      <alignment horizontal="center" vertical="center"/>
    </xf>
    <xf numFmtId="165" fontId="12" fillId="0" borderId="42" xfId="0" applyNumberFormat="1" applyFont="1" applyBorder="1" applyAlignment="1">
      <alignment horizontal="center" vertical="center"/>
    </xf>
    <xf numFmtId="0" fontId="14" fillId="4" borderId="4" xfId="0" applyFont="1" applyFill="1" applyBorder="1" applyAlignment="1" applyProtection="1">
      <alignment vertical="center" wrapText="1"/>
      <protection locked="0"/>
    </xf>
    <xf numFmtId="0" fontId="2" fillId="4" borderId="10" xfId="0" applyFont="1" applyFill="1" applyBorder="1" applyAlignment="1" applyProtection="1">
      <alignment horizontal="center" vertical="center"/>
      <protection locked="0"/>
    </xf>
    <xf numFmtId="165" fontId="2" fillId="4" borderId="10" xfId="4" applyNumberFormat="1" applyFont="1" applyFill="1" applyBorder="1" applyAlignment="1" applyProtection="1">
      <alignment horizontal="center" vertical="center"/>
      <protection locked="0"/>
    </xf>
    <xf numFmtId="165" fontId="1" fillId="2" borderId="42" xfId="4" applyNumberFormat="1" applyFont="1" applyFill="1" applyBorder="1" applyAlignment="1" applyProtection="1">
      <alignment horizontal="center" vertical="center"/>
    </xf>
    <xf numFmtId="0" fontId="2" fillId="4" borderId="4" xfId="0" applyFont="1" applyFill="1" applyBorder="1" applyAlignment="1" applyProtection="1">
      <alignment horizontal="center" vertical="center"/>
      <protection locked="0"/>
    </xf>
    <xf numFmtId="165" fontId="2" fillId="2" borderId="10" xfId="4" applyNumberFormat="1" applyFont="1" applyFill="1" applyBorder="1" applyAlignment="1" applyProtection="1">
      <alignment horizontal="center" vertical="center"/>
    </xf>
    <xf numFmtId="165" fontId="1" fillId="2" borderId="10" xfId="4" applyNumberFormat="1" applyFont="1" applyFill="1" applyBorder="1" applyAlignment="1" applyProtection="1">
      <alignment horizontal="center" vertical="center"/>
    </xf>
    <xf numFmtId="165" fontId="1" fillId="2" borderId="16" xfId="4" applyNumberFormat="1" applyFont="1" applyFill="1" applyBorder="1" applyAlignment="1" applyProtection="1">
      <alignment horizontal="center" vertical="center"/>
    </xf>
    <xf numFmtId="165" fontId="2" fillId="2" borderId="16" xfId="4" applyNumberFormat="1" applyFont="1" applyFill="1" applyBorder="1" applyAlignment="1" applyProtection="1">
      <alignment horizontal="center" vertical="center"/>
    </xf>
    <xf numFmtId="165" fontId="2" fillId="2" borderId="42" xfId="4" applyNumberFormat="1" applyFont="1" applyFill="1" applyBorder="1" applyAlignment="1" applyProtection="1">
      <alignment horizontal="center" vertical="center"/>
    </xf>
    <xf numFmtId="165" fontId="15" fillId="2" borderId="4" xfId="4" applyNumberFormat="1" applyFont="1" applyFill="1" applyBorder="1" applyAlignment="1" applyProtection="1">
      <alignment horizontal="center" vertical="center"/>
    </xf>
    <xf numFmtId="165" fontId="15" fillId="2" borderId="42" xfId="4" applyNumberFormat="1" applyFont="1" applyFill="1" applyBorder="1" applyAlignment="1" applyProtection="1">
      <alignment horizontal="center" vertical="center"/>
    </xf>
    <xf numFmtId="0" fontId="2" fillId="4" borderId="64" xfId="0" applyFont="1" applyFill="1" applyBorder="1" applyAlignment="1" applyProtection="1">
      <alignment horizontal="right" vertical="center"/>
      <protection locked="0"/>
    </xf>
    <xf numFmtId="0" fontId="10" fillId="4" borderId="4" xfId="0" applyFont="1" applyFill="1" applyBorder="1" applyAlignment="1" applyProtection="1">
      <alignment horizontal="right" indent="1"/>
      <protection locked="0"/>
    </xf>
    <xf numFmtId="0" fontId="10" fillId="4" borderId="10" xfId="0" applyFont="1" applyFill="1" applyBorder="1" applyAlignment="1" applyProtection="1">
      <alignment horizontal="right" indent="1"/>
      <protection locked="0"/>
    </xf>
    <xf numFmtId="0" fontId="2" fillId="4" borderId="10" xfId="0" applyFont="1" applyFill="1" applyBorder="1" applyAlignment="1" applyProtection="1">
      <alignment horizontal="center" vertical="center" wrapText="1"/>
      <protection locked="0"/>
    </xf>
    <xf numFmtId="0" fontId="16" fillId="4" borderId="10" xfId="0" applyFont="1" applyFill="1" applyBorder="1" applyAlignment="1" applyProtection="1">
      <alignment horizontal="right" indent="1"/>
      <protection locked="0"/>
    </xf>
    <xf numFmtId="3" fontId="2" fillId="0" borderId="10" xfId="0" applyNumberFormat="1" applyFont="1" applyBorder="1" applyAlignment="1">
      <alignment horizontal="center" vertical="center"/>
    </xf>
    <xf numFmtId="0" fontId="1" fillId="4" borderId="64" xfId="0" applyFont="1" applyFill="1" applyBorder="1" applyAlignment="1" applyProtection="1">
      <alignment horizontal="left" vertical="center"/>
      <protection locked="0"/>
    </xf>
    <xf numFmtId="165" fontId="2" fillId="4" borderId="4" xfId="5" applyNumberFormat="1" applyFont="1" applyFill="1" applyBorder="1" applyAlignment="1" applyProtection="1">
      <alignment horizontal="center" vertical="center"/>
      <protection locked="0"/>
    </xf>
    <xf numFmtId="165" fontId="2" fillId="4" borderId="16" xfId="5" applyNumberFormat="1" applyFont="1" applyFill="1" applyBorder="1" applyAlignment="1" applyProtection="1">
      <alignment horizontal="center" vertical="center"/>
      <protection locked="0"/>
    </xf>
    <xf numFmtId="165" fontId="2" fillId="4" borderId="10" xfId="5" applyNumberFormat="1" applyFont="1" applyFill="1" applyBorder="1" applyAlignment="1" applyProtection="1">
      <alignment horizontal="center" vertical="center"/>
      <protection locked="0"/>
    </xf>
    <xf numFmtId="164" fontId="2" fillId="2" borderId="42" xfId="4" applyFont="1" applyFill="1" applyBorder="1" applyAlignment="1" applyProtection="1">
      <alignment horizontal="center" vertical="center"/>
    </xf>
    <xf numFmtId="164" fontId="3" fillId="0" borderId="4" xfId="0" applyNumberFormat="1" applyFont="1" applyBorder="1" applyAlignment="1">
      <alignment horizontal="center" vertical="center"/>
    </xf>
    <xf numFmtId="9" fontId="15" fillId="0" borderId="42" xfId="2" applyFont="1" applyBorder="1" applyAlignment="1" applyProtection="1">
      <alignment horizontal="center" vertical="center"/>
    </xf>
    <xf numFmtId="165" fontId="2" fillId="4" borderId="4" xfId="4" applyNumberFormat="1" applyFont="1" applyFill="1" applyBorder="1" applyAlignment="1" applyProtection="1">
      <alignment horizontal="center" vertical="center"/>
      <protection locked="0"/>
    </xf>
    <xf numFmtId="0" fontId="17" fillId="0" borderId="0" xfId="0" applyFont="1" applyAlignment="1">
      <alignment horizontal="left" wrapText="1"/>
    </xf>
    <xf numFmtId="0" fontId="17" fillId="0" borderId="0" xfId="0" applyFont="1"/>
    <xf numFmtId="0" fontId="18" fillId="0" borderId="0" xfId="0" applyFont="1" applyAlignment="1">
      <alignment horizontal="left" vertical="center"/>
    </xf>
    <xf numFmtId="0" fontId="18" fillId="0" borderId="13" xfId="0" applyFont="1" applyBorder="1" applyAlignment="1">
      <alignment horizontal="left" vertical="center"/>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7" fillId="0" borderId="0" xfId="0" applyFont="1" applyAlignment="1">
      <alignment horizontal="center" vertical="center"/>
    </xf>
    <xf numFmtId="0" fontId="17" fillId="0" borderId="16" xfId="0" applyFont="1" applyBorder="1"/>
    <xf numFmtId="165" fontId="17" fillId="0" borderId="10" xfId="4" applyNumberFormat="1" applyFont="1" applyBorder="1"/>
    <xf numFmtId="166" fontId="17" fillId="0" borderId="42" xfId="2" applyNumberFormat="1" applyFont="1" applyBorder="1"/>
    <xf numFmtId="165" fontId="18" fillId="0" borderId="10" xfId="4" applyNumberFormat="1" applyFont="1" applyBorder="1" applyAlignment="1">
      <alignment horizontal="center"/>
    </xf>
    <xf numFmtId="166" fontId="18" fillId="0" borderId="42" xfId="2" applyNumberFormat="1" applyFont="1" applyBorder="1" applyAlignment="1">
      <alignment horizontal="center"/>
    </xf>
    <xf numFmtId="0" fontId="17" fillId="0" borderId="44" xfId="0" applyFont="1" applyBorder="1"/>
    <xf numFmtId="165" fontId="18" fillId="0" borderId="45" xfId="4" applyNumberFormat="1" applyFont="1" applyBorder="1" applyAlignment="1">
      <alignment horizontal="center"/>
    </xf>
    <xf numFmtId="166" fontId="18" fillId="0" borderId="46" xfId="2" applyNumberFormat="1" applyFont="1" applyBorder="1" applyAlignment="1">
      <alignment horizontal="center"/>
    </xf>
    <xf numFmtId="0" fontId="19" fillId="0" borderId="0" xfId="0" applyFont="1" applyAlignment="1">
      <alignment vertical="center"/>
    </xf>
    <xf numFmtId="0" fontId="17" fillId="0" borderId="0" xfId="0" applyFont="1" applyAlignment="1">
      <alignment horizontal="left"/>
    </xf>
    <xf numFmtId="0" fontId="18" fillId="0" borderId="0" xfId="0" applyFont="1"/>
    <xf numFmtId="0" fontId="18" fillId="0" borderId="16" xfId="0" applyFont="1" applyBorder="1" applyAlignment="1">
      <alignment horizontal="center" vertical="center" wrapText="1"/>
    </xf>
    <xf numFmtId="0" fontId="18" fillId="0" borderId="10" xfId="0" applyFont="1" applyBorder="1" applyAlignment="1">
      <alignment horizontal="center" vertical="center" wrapText="1"/>
    </xf>
    <xf numFmtId="164" fontId="18" fillId="4" borderId="16" xfId="4" applyFont="1" applyFill="1" applyBorder="1" applyAlignment="1">
      <alignment vertical="center" wrapText="1"/>
    </xf>
    <xf numFmtId="165" fontId="17" fillId="4" borderId="10" xfId="4" applyNumberFormat="1" applyFont="1" applyFill="1" applyBorder="1"/>
    <xf numFmtId="165" fontId="17" fillId="4" borderId="42" xfId="4" applyNumberFormat="1" applyFont="1" applyFill="1" applyBorder="1"/>
    <xf numFmtId="164" fontId="17" fillId="0" borderId="16" xfId="4" applyFont="1" applyBorder="1" applyAlignment="1">
      <alignment vertical="center" wrapText="1"/>
    </xf>
    <xf numFmtId="165" fontId="17" fillId="0" borderId="42" xfId="4" applyNumberFormat="1" applyFont="1" applyBorder="1"/>
    <xf numFmtId="164" fontId="18" fillId="0" borderId="44" xfId="4" applyFont="1" applyBorder="1" applyAlignment="1">
      <alignment vertical="center" wrapText="1"/>
    </xf>
    <xf numFmtId="165" fontId="17" fillId="0" borderId="45" xfId="4" applyNumberFormat="1" applyFont="1" applyBorder="1"/>
    <xf numFmtId="165" fontId="17" fillId="0" borderId="46" xfId="4" applyNumberFormat="1" applyFont="1" applyBorder="1"/>
    <xf numFmtId="0" fontId="2" fillId="8" borderId="21" xfId="0" applyFont="1" applyFill="1" applyBorder="1" applyAlignment="1" applyProtection="1">
      <alignment horizontal="left" indent="1"/>
      <protection locked="0"/>
    </xf>
    <xf numFmtId="0" fontId="2" fillId="8" borderId="5" xfId="0" applyFont="1" applyFill="1" applyBorder="1" applyProtection="1">
      <protection locked="0"/>
    </xf>
    <xf numFmtId="165" fontId="2" fillId="8" borderId="5" xfId="4" applyNumberFormat="1" applyFont="1" applyFill="1" applyBorder="1" applyProtection="1">
      <protection locked="0"/>
    </xf>
    <xf numFmtId="3" fontId="2" fillId="8" borderId="0" xfId="0" applyNumberFormat="1" applyFont="1" applyFill="1"/>
    <xf numFmtId="3" fontId="2" fillId="8" borderId="5" xfId="0" applyNumberFormat="1" applyFont="1" applyFill="1" applyBorder="1"/>
    <xf numFmtId="166" fontId="2" fillId="8" borderId="5" xfId="2" applyNumberFormat="1" applyFont="1" applyFill="1" applyBorder="1" applyAlignment="1" applyProtection="1">
      <alignment horizontal="right" vertical="top"/>
    </xf>
    <xf numFmtId="0" fontId="2" fillId="8" borderId="20" xfId="0" applyFont="1" applyFill="1" applyBorder="1" applyProtection="1">
      <protection locked="0"/>
    </xf>
    <xf numFmtId="0" fontId="2" fillId="8" borderId="21" xfId="0" applyFont="1" applyFill="1" applyBorder="1" applyAlignment="1" applyProtection="1">
      <alignment horizontal="right"/>
      <protection locked="0"/>
    </xf>
    <xf numFmtId="0" fontId="2" fillId="8" borderId="21" xfId="0" applyFont="1" applyFill="1" applyBorder="1" applyAlignment="1" applyProtection="1">
      <alignment horizontal="left"/>
      <protection locked="0"/>
    </xf>
    <xf numFmtId="0" fontId="2" fillId="8" borderId="10" xfId="0" applyFont="1" applyFill="1" applyBorder="1" applyProtection="1">
      <protection locked="0"/>
    </xf>
    <xf numFmtId="0" fontId="2" fillId="8" borderId="7" xfId="0" applyFont="1" applyFill="1" applyBorder="1" applyProtection="1">
      <protection locked="0"/>
    </xf>
    <xf numFmtId="0" fontId="24" fillId="0" borderId="20" xfId="0" applyFont="1" applyBorder="1" applyProtection="1">
      <protection locked="0"/>
    </xf>
    <xf numFmtId="0" fontId="24" fillId="0" borderId="36" xfId="0" applyFont="1" applyBorder="1" applyAlignment="1" applyProtection="1">
      <alignment wrapText="1"/>
      <protection locked="0"/>
    </xf>
    <xf numFmtId="0" fontId="10" fillId="4" borderId="10" xfId="0" applyFont="1" applyFill="1" applyBorder="1" applyAlignment="1" applyProtection="1">
      <alignment horizontal="center" vertical="center"/>
      <protection locked="0"/>
    </xf>
    <xf numFmtId="17" fontId="1" fillId="0" borderId="7" xfId="0" applyNumberFormat="1" applyFont="1" applyBorder="1" applyAlignment="1">
      <alignment horizontal="center" vertical="center" wrapText="1"/>
    </xf>
    <xf numFmtId="17" fontId="1" fillId="0" borderId="10" xfId="0" applyNumberFormat="1" applyFont="1" applyBorder="1" applyAlignment="1">
      <alignment horizontal="center" vertical="center" wrapText="1"/>
    </xf>
    <xf numFmtId="0" fontId="1" fillId="0" borderId="7" xfId="0" applyFont="1" applyBorder="1" applyAlignment="1">
      <alignment horizontal="center" vertical="center"/>
    </xf>
    <xf numFmtId="0" fontId="1" fillId="0" borderId="10"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2" fontId="1" fillId="0" borderId="7" xfId="0" applyNumberFormat="1" applyFont="1" applyBorder="1" applyAlignment="1">
      <alignment horizontal="center" vertical="center" wrapText="1"/>
    </xf>
    <xf numFmtId="2" fontId="1" fillId="0" borderId="10" xfId="0" applyNumberFormat="1" applyFont="1" applyBorder="1" applyAlignment="1">
      <alignment horizontal="center" vertical="center" wrapText="1"/>
    </xf>
    <xf numFmtId="165" fontId="2" fillId="5" borderId="10" xfId="4" applyNumberFormat="1" applyFont="1" applyFill="1" applyBorder="1" applyAlignment="1" applyProtection="1">
      <alignment horizontal="left" vertical="center"/>
      <protection locked="0"/>
    </xf>
    <xf numFmtId="165" fontId="2" fillId="5" borderId="10" xfId="4" applyNumberFormat="1" applyFont="1" applyFill="1" applyBorder="1" applyAlignment="1" applyProtection="1">
      <alignment horizontal="left" vertical="center" wrapText="1"/>
      <protection locked="0"/>
    </xf>
    <xf numFmtId="0" fontId="1" fillId="0" borderId="21" xfId="0" applyFont="1" applyBorder="1" applyAlignment="1">
      <alignment horizontal="left" vertical="center"/>
    </xf>
    <xf numFmtId="0" fontId="1" fillId="0" borderId="32" xfId="0" applyFont="1" applyBorder="1" applyAlignment="1">
      <alignment horizontal="left" vertical="center"/>
    </xf>
    <xf numFmtId="165" fontId="2" fillId="4" borderId="10" xfId="4" applyNumberFormat="1" applyFont="1" applyFill="1" applyBorder="1" applyAlignment="1" applyProtection="1">
      <alignment horizontal="left" vertical="center"/>
      <protection locked="0"/>
    </xf>
    <xf numFmtId="165" fontId="8" fillId="0" borderId="2" xfId="4" applyNumberFormat="1" applyFont="1" applyBorder="1" applyAlignment="1" applyProtection="1">
      <alignment horizontal="left" vertical="center"/>
    </xf>
    <xf numFmtId="165" fontId="8" fillId="0" borderId="3" xfId="4" applyNumberFormat="1" applyFont="1" applyBorder="1" applyAlignment="1" applyProtection="1">
      <alignment horizontal="left" vertical="center"/>
    </xf>
    <xf numFmtId="165" fontId="8" fillId="0" borderId="4" xfId="4" applyNumberFormat="1" applyFont="1" applyBorder="1" applyAlignment="1" applyProtection="1">
      <alignment horizontal="left" vertical="center"/>
    </xf>
    <xf numFmtId="0" fontId="1" fillId="0" borderId="15" xfId="0" applyFont="1" applyBorder="1" applyAlignment="1">
      <alignment horizontal="center" vertical="center"/>
    </xf>
    <xf numFmtId="0" fontId="1" fillId="0" borderId="46" xfId="0" applyFont="1" applyBorder="1" applyAlignment="1">
      <alignment horizontal="center" vertical="center"/>
    </xf>
    <xf numFmtId="0" fontId="11" fillId="6" borderId="59"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42" xfId="0" applyFont="1" applyFill="1" applyBorder="1" applyAlignment="1">
      <alignment horizontal="center" vertical="center" wrapText="1"/>
    </xf>
    <xf numFmtId="0" fontId="1" fillId="0" borderId="44" xfId="0" applyFont="1" applyBorder="1" applyAlignment="1">
      <alignment horizontal="center" vertical="center"/>
    </xf>
    <xf numFmtId="0" fontId="1" fillId="0" borderId="45" xfId="0" applyFont="1" applyBorder="1" applyAlignment="1">
      <alignment horizontal="center" vertical="center"/>
    </xf>
    <xf numFmtId="0" fontId="1" fillId="6" borderId="1"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1" fillId="6" borderId="62" xfId="0" applyFont="1" applyFill="1" applyBorder="1" applyAlignment="1">
      <alignment horizontal="center" vertical="center" wrapText="1"/>
    </xf>
    <xf numFmtId="0" fontId="1" fillId="6" borderId="34" xfId="0" applyFont="1" applyFill="1" applyBorder="1" applyAlignment="1">
      <alignment horizontal="center" vertical="center" wrapText="1"/>
    </xf>
    <xf numFmtId="0" fontId="1" fillId="6" borderId="32" xfId="0" applyFont="1" applyFill="1" applyBorder="1" applyAlignment="1">
      <alignment horizontal="center" vertical="center" wrapText="1"/>
    </xf>
    <xf numFmtId="0" fontId="1" fillId="6" borderId="7" xfId="0" applyFont="1" applyFill="1" applyBorder="1" applyAlignment="1">
      <alignment horizontal="center" vertical="center" wrapText="1"/>
    </xf>
    <xf numFmtId="0" fontId="1" fillId="2" borderId="50" xfId="0" applyFont="1" applyFill="1" applyBorder="1" applyAlignment="1">
      <alignment horizontal="right" vertical="center"/>
    </xf>
    <xf numFmtId="0" fontId="1" fillId="2" borderId="60" xfId="0" applyFont="1" applyFill="1" applyBorder="1" applyAlignment="1">
      <alignment horizontal="right" vertical="center"/>
    </xf>
    <xf numFmtId="0" fontId="1" fillId="2" borderId="63" xfId="0" applyFont="1" applyFill="1" applyBorder="1" applyAlignment="1">
      <alignment horizontal="right" vertical="center"/>
    </xf>
    <xf numFmtId="0" fontId="1" fillId="0" borderId="28" xfId="0" applyFont="1" applyBorder="1" applyAlignment="1">
      <alignment horizontal="center" vertical="center"/>
    </xf>
    <xf numFmtId="0" fontId="1" fillId="0" borderId="61"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55" xfId="0" applyFont="1" applyBorder="1" applyAlignment="1">
      <alignment horizontal="center" vertical="center"/>
    </xf>
    <xf numFmtId="0" fontId="1" fillId="0" borderId="43" xfId="0" applyFont="1" applyBorder="1" applyAlignment="1">
      <alignment horizontal="center" vertical="center"/>
    </xf>
    <xf numFmtId="0" fontId="1" fillId="0" borderId="13" xfId="0" applyFont="1" applyBorder="1" applyAlignment="1">
      <alignment horizontal="center" vertical="center" wrapText="1"/>
    </xf>
    <xf numFmtId="0" fontId="1" fillId="0" borderId="44" xfId="0" applyFont="1" applyBorder="1" applyAlignment="1">
      <alignment horizontal="center" vertical="center" wrapText="1"/>
    </xf>
    <xf numFmtId="0" fontId="1" fillId="6" borderId="4"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 fillId="6" borderId="18" xfId="0" applyFont="1" applyFill="1" applyBorder="1" applyAlignment="1">
      <alignment horizontal="center" vertical="center" wrapText="1"/>
    </xf>
    <xf numFmtId="0" fontId="1" fillId="6" borderId="16" xfId="0" applyFont="1" applyFill="1" applyBorder="1" applyAlignment="1">
      <alignment horizontal="center" vertical="center" wrapText="1"/>
    </xf>
    <xf numFmtId="0" fontId="1" fillId="6" borderId="42" xfId="0" applyFont="1" applyFill="1" applyBorder="1" applyAlignment="1">
      <alignment horizontal="center" vertical="center" wrapText="1"/>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14"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62" xfId="0" applyFont="1" applyBorder="1" applyAlignment="1">
      <alignment horizontal="center" vertical="center" wrapText="1"/>
    </xf>
    <xf numFmtId="0" fontId="17" fillId="0" borderId="13" xfId="0" applyFont="1" applyBorder="1" applyAlignment="1">
      <alignment horizontal="left" wrapText="1"/>
    </xf>
    <xf numFmtId="0" fontId="17" fillId="0" borderId="14" xfId="0" applyFont="1" applyBorder="1" applyAlignment="1">
      <alignment horizontal="left" wrapText="1"/>
    </xf>
    <xf numFmtId="0" fontId="17" fillId="0" borderId="14" xfId="0" applyFont="1" applyBorder="1" applyAlignment="1">
      <alignment horizontal="left"/>
    </xf>
    <xf numFmtId="0" fontId="17" fillId="0" borderId="15" xfId="0" applyFont="1" applyBorder="1" applyAlignment="1">
      <alignment horizontal="left"/>
    </xf>
    <xf numFmtId="0" fontId="17" fillId="0" borderId="44" xfId="0" applyFont="1" applyBorder="1" applyAlignment="1">
      <alignment horizontal="left" wrapText="1"/>
    </xf>
    <xf numFmtId="0" fontId="17" fillId="0" borderId="45" xfId="0" applyFont="1" applyBorder="1" applyAlignment="1">
      <alignment horizontal="left" wrapText="1"/>
    </xf>
    <xf numFmtId="0" fontId="17" fillId="0" borderId="45" xfId="0" applyFont="1" applyBorder="1" applyAlignment="1">
      <alignment horizontal="left"/>
    </xf>
    <xf numFmtId="0" fontId="17" fillId="0" borderId="46" xfId="0" applyFont="1" applyBorder="1" applyAlignment="1">
      <alignment horizontal="left"/>
    </xf>
    <xf numFmtId="0" fontId="17" fillId="0" borderId="0" xfId="0" applyFont="1" applyAlignment="1">
      <alignment horizontal="left" wrapText="1"/>
    </xf>
    <xf numFmtId="0" fontId="2" fillId="8" borderId="0" xfId="0" applyFont="1" applyFill="1" applyProtection="1">
      <protection locked="0"/>
    </xf>
  </cellXfs>
  <cellStyles count="6">
    <cellStyle name="Обычный" xfId="0" builtinId="0"/>
    <cellStyle name="Обычный 5" xfId="1" xr:uid="{00000000-0005-0000-0000-000001000000}"/>
    <cellStyle name="Процентный" xfId="2" builtinId="5"/>
    <cellStyle name="Процентный 3" xfId="3" xr:uid="{00000000-0005-0000-0000-000003000000}"/>
    <cellStyle name="Финансовый" xfId="4" builtinId="3"/>
    <cellStyle name="Финансовый 2" xfId="5" xr:uid="{00000000-0005-0000-0000-000005000000}"/>
  </cellStyles>
  <dxfs count="17">
    <dxf>
      <font>
        <color rgb="FF9C0006"/>
      </font>
      <fill>
        <patternFill patternType="solid">
          <fgColor rgb="FFFFC7CE"/>
          <bgColor rgb="FFFFC7CE"/>
        </patternFill>
      </fill>
    </dxf>
    <dxf>
      <font>
        <color rgb="FF9C0006"/>
      </font>
      <fill>
        <patternFill patternType="none"/>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Автор" id="{1FCD6042-35B0-0140-B105-119FAC5F8BFF}"/>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25" personId="{1FCD6042-35B0-0140-B105-119FAC5F8BFF}" id="{00AE00F3-0051-4D77-881D-009600B400C6}" done="0">
    <text xml:space="preserve">обучение, санитарные книжки, допуски, лицензии и т.п.
</text>
  </threadedComment>
  <threadedComment ref="B127" personId="{1FCD6042-35B0-0140-B105-119FAC5F8BFF}" id="{0047006A-008D-49A5-A9B0-00E8004300C2}" done="0">
    <text xml:space="preserve">доставка персонала и материалов, логистические затраты и т.п.
</text>
  </threadedComment>
  <threadedComment ref="B128" personId="{1FCD6042-35B0-0140-B105-119FAC5F8BFF}" id="{00D700E0-00CB-4544-B06A-00130075008D}" done="0">
    <text xml:space="preserve">аренда помещений, расходы на запуск, моб. связь, интернет, канцелярские товары и т.п
</text>
  </threadedComment>
  <threadedComment ref="B132" personId="{1FCD6042-35B0-0140-B105-119FAC5F8BFF}" id="{00AD0010-00F7-4D30-A72B-004D00B9002F}" done="0">
    <text xml:space="preserve">затраты на АУП, аренду офисных и складских помещений, страхование, налог на имущество и т.п.
</text>
  </threadedComment>
  <threadedComment ref="B133" personId="{1FCD6042-35B0-0140-B105-119FAC5F8BFF}" id="{009D0088-0061-4B78-9F1A-005F00A000A1}" done="0">
    <text xml:space="preserve">кредит учитывается для покрытия потребности в оборотных средствах (ФОТ, ТМЦ)
</text>
  </threadedComment>
</ThreadedComment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2"/>
  <sheetViews>
    <sheetView tabSelected="1" workbookViewId="0">
      <selection activeCell="B2" sqref="B2"/>
    </sheetView>
  </sheetViews>
  <sheetFormatPr defaultRowHeight="14.5" x14ac:dyDescent="0.35"/>
  <cols>
    <col min="2" max="2" width="91.81640625" customWidth="1"/>
  </cols>
  <sheetData>
    <row r="1" spans="1:2" ht="15.5" x14ac:dyDescent="0.35">
      <c r="B1" s="1" t="s">
        <v>0</v>
      </c>
    </row>
    <row r="2" spans="1:2" ht="46.5" x14ac:dyDescent="0.35">
      <c r="A2" s="2">
        <v>1</v>
      </c>
      <c r="B2" s="3" t="s">
        <v>1</v>
      </c>
    </row>
    <row r="3" spans="1:2" ht="15.5" x14ac:dyDescent="0.35">
      <c r="A3" s="2">
        <v>2</v>
      </c>
      <c r="B3" s="3" t="s">
        <v>2</v>
      </c>
    </row>
    <row r="4" spans="1:2" ht="124" x14ac:dyDescent="0.35">
      <c r="A4" s="2">
        <v>3</v>
      </c>
      <c r="B4" s="3" t="s">
        <v>3</v>
      </c>
    </row>
    <row r="5" spans="1:2" ht="46.5" x14ac:dyDescent="0.35">
      <c r="A5" s="2">
        <v>4</v>
      </c>
      <c r="B5" s="3" t="s">
        <v>4</v>
      </c>
    </row>
    <row r="6" spans="1:2" ht="77.5" x14ac:dyDescent="0.35">
      <c r="A6" s="2">
        <v>5</v>
      </c>
      <c r="B6" s="3" t="s">
        <v>5</v>
      </c>
    </row>
    <row r="7" spans="1:2" ht="93" x14ac:dyDescent="0.35">
      <c r="A7" s="2">
        <v>6</v>
      </c>
      <c r="B7" s="3" t="s">
        <v>6</v>
      </c>
    </row>
    <row r="8" spans="1:2" ht="62" x14ac:dyDescent="0.35">
      <c r="A8" s="2">
        <v>7</v>
      </c>
      <c r="B8" s="3" t="s">
        <v>7</v>
      </c>
    </row>
    <row r="9" spans="1:2" ht="62" x14ac:dyDescent="0.35">
      <c r="A9" s="2">
        <v>8</v>
      </c>
      <c r="B9" s="3" t="s">
        <v>8</v>
      </c>
    </row>
    <row r="10" spans="1:2" ht="77.5" x14ac:dyDescent="0.35">
      <c r="A10" s="2">
        <v>9</v>
      </c>
      <c r="B10" s="3" t="s">
        <v>9</v>
      </c>
    </row>
    <row r="11" spans="1:2" ht="46.5" x14ac:dyDescent="0.35">
      <c r="A11" s="2">
        <v>10</v>
      </c>
      <c r="B11" s="3" t="s">
        <v>10</v>
      </c>
    </row>
    <row r="12" spans="1:2" ht="46.5" x14ac:dyDescent="0.35">
      <c r="A12" s="2">
        <v>11</v>
      </c>
      <c r="B12" s="3" t="s">
        <v>11</v>
      </c>
    </row>
    <row r="14" spans="1:2" ht="15.5" x14ac:dyDescent="0.35">
      <c r="A14" s="4"/>
      <c r="B14" s="5" t="s">
        <v>12</v>
      </c>
    </row>
    <row r="15" spans="1:2" ht="232.5" x14ac:dyDescent="0.35">
      <c r="A15" s="4">
        <v>1</v>
      </c>
      <c r="B15" s="3" t="s">
        <v>13</v>
      </c>
    </row>
    <row r="16" spans="1:2" ht="403" x14ac:dyDescent="0.35">
      <c r="A16" s="4">
        <v>2</v>
      </c>
      <c r="B16" s="3" t="s">
        <v>14</v>
      </c>
    </row>
    <row r="17" spans="1:2" ht="46.5" x14ac:dyDescent="0.35">
      <c r="A17" s="4">
        <v>3</v>
      </c>
      <c r="B17" s="3" t="s">
        <v>15</v>
      </c>
    </row>
    <row r="18" spans="1:2" ht="62" x14ac:dyDescent="0.35">
      <c r="A18" s="4">
        <v>4</v>
      </c>
      <c r="B18" s="3" t="s">
        <v>16</v>
      </c>
    </row>
    <row r="19" spans="1:2" ht="15.5" x14ac:dyDescent="0.35">
      <c r="A19" s="4">
        <v>5</v>
      </c>
      <c r="B19" s="3" t="s">
        <v>17</v>
      </c>
    </row>
    <row r="20" spans="1:2" ht="31" x14ac:dyDescent="0.35">
      <c r="A20" s="4">
        <v>6</v>
      </c>
      <c r="B20" s="3" t="s">
        <v>18</v>
      </c>
    </row>
    <row r="21" spans="1:2" ht="62" x14ac:dyDescent="0.35">
      <c r="A21" s="4">
        <v>7</v>
      </c>
      <c r="B21" s="3" t="s">
        <v>19</v>
      </c>
    </row>
    <row r="22" spans="1:2" ht="46.5" x14ac:dyDescent="0.35">
      <c r="A22" s="6">
        <v>8</v>
      </c>
      <c r="B22" s="7" t="s">
        <v>20</v>
      </c>
    </row>
  </sheetData>
  <pageMargins left="0.70078740157480324" right="0.70078740157480324" top="0.75196850393700787" bottom="0.75196850393700787"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177"/>
  <sheetViews>
    <sheetView topLeftCell="A5" workbookViewId="0"/>
  </sheetViews>
  <sheetFormatPr defaultRowHeight="14.5" x14ac:dyDescent="0.35"/>
  <cols>
    <col min="3" max="3" width="44.453125" customWidth="1"/>
    <col min="4" max="7" width="15.7265625" customWidth="1"/>
    <col min="8" max="8" width="19.7265625" customWidth="1"/>
    <col min="9" max="9" width="15.7265625" customWidth="1"/>
    <col min="10" max="10" width="15.7265625" hidden="1" customWidth="1"/>
    <col min="11" max="11" width="18" hidden="1" customWidth="1"/>
    <col min="12" max="18" width="15.7265625" customWidth="1"/>
    <col min="19" max="19" width="17.453125" customWidth="1"/>
    <col min="20" max="20" width="15.7265625" hidden="1" customWidth="1"/>
    <col min="21" max="21" width="45.453125" hidden="1" customWidth="1"/>
    <col min="22" max="22" width="15.7265625" hidden="1" customWidth="1"/>
    <col min="23" max="24" width="15.7265625" customWidth="1"/>
    <col min="25" max="25" width="18" customWidth="1"/>
  </cols>
  <sheetData>
    <row r="1" spans="1:32" ht="78.650000000000006" customHeight="1" x14ac:dyDescent="0.35">
      <c r="A1" s="8"/>
      <c r="B1" s="287" t="s">
        <v>21</v>
      </c>
      <c r="C1" s="288"/>
      <c r="D1" s="288"/>
      <c r="E1" s="288"/>
      <c r="F1" s="288"/>
      <c r="G1" s="288"/>
      <c r="H1" s="289"/>
      <c r="I1" s="9"/>
      <c r="J1" s="9"/>
      <c r="K1" s="10"/>
      <c r="L1" s="290" t="s">
        <v>22</v>
      </c>
      <c r="M1" s="291"/>
      <c r="N1" s="291"/>
      <c r="O1" s="291"/>
      <c r="P1" s="292"/>
      <c r="Q1" s="12"/>
      <c r="R1" s="287" t="s">
        <v>23</v>
      </c>
      <c r="S1" s="289"/>
      <c r="T1" s="9"/>
      <c r="U1" s="9"/>
      <c r="V1" s="10"/>
      <c r="W1" s="9"/>
      <c r="X1" s="287" t="s">
        <v>24</v>
      </c>
      <c r="Y1" s="289"/>
      <c r="Z1" s="9"/>
      <c r="AA1" s="9"/>
      <c r="AB1" s="9"/>
      <c r="AC1" s="9"/>
      <c r="AD1" s="9"/>
      <c r="AE1" s="9"/>
      <c r="AF1" s="9"/>
    </row>
    <row r="2" spans="1:32" ht="34.25" customHeight="1" x14ac:dyDescent="0.35">
      <c r="A2" s="13"/>
      <c r="B2" s="293" t="s">
        <v>25</v>
      </c>
      <c r="C2" s="285" t="s">
        <v>26</v>
      </c>
      <c r="D2" s="283" t="s">
        <v>27</v>
      </c>
      <c r="E2" s="295" t="s">
        <v>28</v>
      </c>
      <c r="F2" s="296"/>
      <c r="G2" s="297" t="s">
        <v>29</v>
      </c>
      <c r="H2" s="298"/>
      <c r="I2" s="9"/>
      <c r="J2" s="9"/>
      <c r="K2" s="10"/>
      <c r="L2" s="283" t="s">
        <v>30</v>
      </c>
      <c r="M2" s="283" t="s">
        <v>31</v>
      </c>
      <c r="N2" s="283" t="s">
        <v>32</v>
      </c>
      <c r="O2" s="299" t="s">
        <v>33</v>
      </c>
      <c r="P2" s="299" t="s">
        <v>34</v>
      </c>
      <c r="Q2" s="12"/>
      <c r="R2" s="283" t="s">
        <v>35</v>
      </c>
      <c r="S2" s="283" t="s">
        <v>36</v>
      </c>
      <c r="T2" s="9"/>
      <c r="U2" s="9"/>
      <c r="V2" s="10"/>
      <c r="W2" s="10"/>
      <c r="X2" s="283" t="s">
        <v>37</v>
      </c>
      <c r="Y2" s="283" t="s">
        <v>38</v>
      </c>
      <c r="Z2" s="9"/>
      <c r="AA2" s="9"/>
      <c r="AB2" s="9"/>
      <c r="AC2" s="9"/>
      <c r="AD2" s="14"/>
      <c r="AE2" s="15"/>
      <c r="AF2" s="15"/>
    </row>
    <row r="3" spans="1:32" ht="15.5" x14ac:dyDescent="0.35">
      <c r="A3" s="285" t="s">
        <v>39</v>
      </c>
      <c r="B3" s="294"/>
      <c r="C3" s="286"/>
      <c r="D3" s="284"/>
      <c r="E3" s="286"/>
      <c r="F3" s="286"/>
      <c r="G3" s="294"/>
      <c r="H3" s="294"/>
      <c r="I3" s="9"/>
      <c r="J3" s="9"/>
      <c r="K3" s="9"/>
      <c r="L3" s="284"/>
      <c r="M3" s="284"/>
      <c r="N3" s="284"/>
      <c r="O3" s="300"/>
      <c r="P3" s="300"/>
      <c r="Q3" s="6"/>
      <c r="R3" s="284"/>
      <c r="S3" s="284"/>
      <c r="T3" s="6"/>
      <c r="U3" s="6"/>
      <c r="V3" s="6"/>
      <c r="W3" s="6"/>
      <c r="X3" s="284"/>
      <c r="Y3" s="284"/>
      <c r="Z3" s="9"/>
      <c r="AA3" s="9"/>
      <c r="AB3" s="9"/>
      <c r="AC3" s="9"/>
      <c r="AD3" s="14"/>
      <c r="AE3" s="15"/>
      <c r="AF3" s="15"/>
    </row>
    <row r="4" spans="1:32" ht="70.25" customHeight="1" x14ac:dyDescent="0.35">
      <c r="A4" s="286"/>
      <c r="B4" s="294"/>
      <c r="C4" s="286"/>
      <c r="D4" s="284"/>
      <c r="E4" s="17" t="s">
        <v>40</v>
      </c>
      <c r="F4" s="17" t="s">
        <v>41</v>
      </c>
      <c r="G4" s="17" t="s">
        <v>35</v>
      </c>
      <c r="H4" s="17" t="s">
        <v>36</v>
      </c>
      <c r="I4" s="9"/>
      <c r="J4" s="9"/>
      <c r="K4" s="9"/>
      <c r="L4" s="284"/>
      <c r="M4" s="284"/>
      <c r="N4" s="284"/>
      <c r="O4" s="300"/>
      <c r="P4" s="300"/>
      <c r="Q4" s="9"/>
      <c r="R4" s="284"/>
      <c r="S4" s="284"/>
      <c r="T4" s="9"/>
      <c r="U4" s="9"/>
      <c r="V4" s="9"/>
      <c r="W4" s="9"/>
      <c r="X4" s="284"/>
      <c r="Y4" s="284"/>
      <c r="Z4" s="9"/>
      <c r="AA4" s="9"/>
      <c r="AB4" s="9"/>
      <c r="AC4" s="9"/>
      <c r="AD4" s="14"/>
      <c r="AE4" s="15"/>
      <c r="AF4" s="15"/>
    </row>
    <row r="5" spans="1:32" ht="15.5" x14ac:dyDescent="0.35">
      <c r="A5" s="18">
        <v>1</v>
      </c>
      <c r="B5" s="19" t="s">
        <v>42</v>
      </c>
      <c r="C5" s="20" t="s">
        <v>43</v>
      </c>
      <c r="D5" s="21">
        <v>31988.400000000001</v>
      </c>
      <c r="E5" s="22">
        <f t="shared" ref="E5:E36" si="0">D5*0.8</f>
        <v>25590.720000000001</v>
      </c>
      <c r="F5" s="22">
        <f t="shared" ref="F5:F36" si="1">E5/246</f>
        <v>104.02731707317074</v>
      </c>
      <c r="G5" s="22">
        <f t="shared" ref="G5:G36" si="2">F5*1.305</f>
        <v>135.7556487804878</v>
      </c>
      <c r="H5" s="22">
        <f t="shared" ref="H5:H36" si="3">IF(F5&gt;$M$5,$M$5*1.305+(F5-$M$5)*1.155,F5*1.305)</f>
        <v>135.7556487804878</v>
      </c>
      <c r="I5" s="9"/>
      <c r="J5" s="9"/>
      <c r="K5" s="10" t="str">
        <f t="shared" ref="K5:K36" si="4">CONCATENATE(B5," ",C5)</f>
        <v xml:space="preserve">01 Республика Адыгея </v>
      </c>
      <c r="L5" s="23">
        <v>22440</v>
      </c>
      <c r="M5" s="22">
        <f t="shared" ref="M5:M36" si="5">L5/164</f>
        <v>136.82926829268294</v>
      </c>
      <c r="N5" s="22">
        <f t="shared" ref="N5:N36" si="6">((M5/29.3*28*100%/12)+M5)*1.305+M5*164*24/730*3/12/164</f>
        <v>193.90678927736963</v>
      </c>
      <c r="O5" s="24">
        <f t="shared" ref="O5:O36" si="7">($L5/29.3*28/12)+$L5+$L5*24/730*3/12</f>
        <v>24411.469072887936</v>
      </c>
      <c r="P5" s="22">
        <f t="shared" ref="P5:P36" si="8">($M5/29.3*28/12)+$M5+$M5*24/730*3/12</f>
        <v>148.85042117614594</v>
      </c>
      <c r="Q5" s="12"/>
      <c r="R5" s="22">
        <f t="shared" ref="R5:R36" si="9">IF(N5&gt;G5,N5,G5)</f>
        <v>193.90678927736963</v>
      </c>
      <c r="S5" s="22">
        <f t="shared" ref="S5:S36" si="10">IF(N5&gt;H5,N5,H5)</f>
        <v>193.90678927736963</v>
      </c>
      <c r="T5" s="9"/>
      <c r="U5" s="9" t="s">
        <v>44</v>
      </c>
      <c r="V5" s="10" t="s">
        <v>36</v>
      </c>
      <c r="W5" s="10"/>
      <c r="X5" s="22">
        <f t="shared" ref="X5:X36" si="11">IF(O5&gt;E5,O5,E5)</f>
        <v>25590.720000000001</v>
      </c>
      <c r="Y5" s="22">
        <f t="shared" ref="Y5:Y36" si="12">IF(P5&gt;F5,P5,F5)</f>
        <v>148.85042117614594</v>
      </c>
      <c r="Z5" s="9"/>
      <c r="AA5" s="9"/>
      <c r="AB5" s="9"/>
      <c r="AC5" s="9"/>
      <c r="AD5" s="9"/>
      <c r="AE5" s="9"/>
      <c r="AF5" s="9"/>
    </row>
    <row r="6" spans="1:32" ht="15.5" x14ac:dyDescent="0.35">
      <c r="A6" s="18">
        <v>2</v>
      </c>
      <c r="B6" s="19" t="s">
        <v>45</v>
      </c>
      <c r="C6" s="20" t="s">
        <v>46</v>
      </c>
      <c r="D6" s="21">
        <v>41392.6</v>
      </c>
      <c r="E6" s="22">
        <f t="shared" si="0"/>
        <v>33114.080000000002</v>
      </c>
      <c r="F6" s="22">
        <f t="shared" si="1"/>
        <v>134.61008130081302</v>
      </c>
      <c r="G6" s="22">
        <f t="shared" si="2"/>
        <v>175.66615609756099</v>
      </c>
      <c r="H6" s="22">
        <f t="shared" si="3"/>
        <v>175.66615609756099</v>
      </c>
      <c r="I6" s="9"/>
      <c r="J6" s="9"/>
      <c r="K6" s="10" t="str">
        <f t="shared" si="4"/>
        <v>02 Республика Башкортостан</v>
      </c>
      <c r="L6" s="23">
        <v>27277</v>
      </c>
      <c r="M6" s="22">
        <f t="shared" si="5"/>
        <v>166.32317073170731</v>
      </c>
      <c r="N6" s="22">
        <f t="shared" si="6"/>
        <v>235.70389889121259</v>
      </c>
      <c r="O6" s="24">
        <f t="shared" si="7"/>
        <v>29673.424327146353</v>
      </c>
      <c r="P6" s="22">
        <f t="shared" si="8"/>
        <v>180.93551418991677</v>
      </c>
      <c r="Q6" s="12"/>
      <c r="R6" s="22">
        <f t="shared" si="9"/>
        <v>235.70389889121259</v>
      </c>
      <c r="S6" s="22">
        <f t="shared" si="10"/>
        <v>235.70389889121259</v>
      </c>
      <c r="T6" s="9"/>
      <c r="U6" s="9" t="s">
        <v>47</v>
      </c>
      <c r="V6" s="10" t="s">
        <v>35</v>
      </c>
      <c r="W6" s="10"/>
      <c r="X6" s="22">
        <f t="shared" si="11"/>
        <v>33114.080000000002</v>
      </c>
      <c r="Y6" s="22">
        <f t="shared" si="12"/>
        <v>180.93551418991677</v>
      </c>
      <c r="Z6" s="9"/>
      <c r="AA6" s="9"/>
      <c r="AB6" s="9"/>
      <c r="AC6" s="9"/>
      <c r="AD6" s="9"/>
      <c r="AE6" s="9"/>
      <c r="AF6" s="9"/>
    </row>
    <row r="7" spans="1:32" ht="15.5" x14ac:dyDescent="0.35">
      <c r="A7" s="18">
        <v>3</v>
      </c>
      <c r="B7" s="19" t="s">
        <v>48</v>
      </c>
      <c r="C7" s="20" t="s">
        <v>49</v>
      </c>
      <c r="D7" s="21">
        <v>51801.8</v>
      </c>
      <c r="E7" s="22">
        <f t="shared" si="0"/>
        <v>41441.440000000002</v>
      </c>
      <c r="F7" s="22">
        <f t="shared" si="1"/>
        <v>168.46113821138212</v>
      </c>
      <c r="G7" s="22">
        <f t="shared" si="2"/>
        <v>219.84178536585367</v>
      </c>
      <c r="H7" s="22">
        <f t="shared" si="3"/>
        <v>215.09700487804878</v>
      </c>
      <c r="I7" s="9"/>
      <c r="J7" s="9"/>
      <c r="K7" s="10" t="str">
        <f t="shared" si="4"/>
        <v>03 Республика Бурятия</v>
      </c>
      <c r="L7" s="23">
        <v>33660</v>
      </c>
      <c r="M7" s="22">
        <f t="shared" si="5"/>
        <v>205.2439024390244</v>
      </c>
      <c r="N7" s="22">
        <f t="shared" si="6"/>
        <v>290.86018391605444</v>
      </c>
      <c r="O7" s="24">
        <f t="shared" si="7"/>
        <v>36617.203609331897</v>
      </c>
      <c r="P7" s="22">
        <f t="shared" si="8"/>
        <v>223.27563176421893</v>
      </c>
      <c r="Q7" s="12"/>
      <c r="R7" s="22">
        <f t="shared" si="9"/>
        <v>290.86018391605444</v>
      </c>
      <c r="S7" s="22">
        <f t="shared" si="10"/>
        <v>290.86018391605444</v>
      </c>
      <c r="T7" s="9"/>
      <c r="U7" s="9" t="s">
        <v>50</v>
      </c>
      <c r="V7" s="10"/>
      <c r="W7" s="10"/>
      <c r="X7" s="22">
        <f t="shared" si="11"/>
        <v>41441.440000000002</v>
      </c>
      <c r="Y7" s="22">
        <f t="shared" si="12"/>
        <v>223.27563176421893</v>
      </c>
      <c r="Z7" s="9"/>
      <c r="AA7" s="9"/>
      <c r="AB7" s="9"/>
      <c r="AC7" s="9"/>
      <c r="AD7" s="9"/>
      <c r="AE7" s="9"/>
      <c r="AF7" s="9"/>
    </row>
    <row r="8" spans="1:32" ht="15.5" x14ac:dyDescent="0.35">
      <c r="A8" s="18">
        <v>4</v>
      </c>
      <c r="B8" s="19" t="s">
        <v>51</v>
      </c>
      <c r="C8" s="20" t="s">
        <v>52</v>
      </c>
      <c r="D8" s="21">
        <v>32634.799999999999</v>
      </c>
      <c r="E8" s="22">
        <f t="shared" si="0"/>
        <v>26107.84</v>
      </c>
      <c r="F8" s="22">
        <f t="shared" si="1"/>
        <v>106.12943089430894</v>
      </c>
      <c r="G8" s="22">
        <f t="shared" si="2"/>
        <v>138.49890731707316</v>
      </c>
      <c r="H8" s="22">
        <f t="shared" si="3"/>
        <v>138.49890731707316</v>
      </c>
      <c r="I8" s="9"/>
      <c r="J8" s="9"/>
      <c r="K8" s="10" t="str">
        <f t="shared" si="4"/>
        <v>04 Республика Алтай</v>
      </c>
      <c r="L8" s="23">
        <v>31410</v>
      </c>
      <c r="M8" s="22">
        <f t="shared" si="5"/>
        <v>191.52439024390245</v>
      </c>
      <c r="N8" s="22">
        <f t="shared" si="6"/>
        <v>271.41765825321653</v>
      </c>
      <c r="O8" s="24">
        <f t="shared" si="7"/>
        <v>34169.52957127495</v>
      </c>
      <c r="P8" s="22">
        <f t="shared" si="8"/>
        <v>208.35079006874975</v>
      </c>
      <c r="Q8" s="12"/>
      <c r="R8" s="22">
        <f t="shared" si="9"/>
        <v>271.41765825321653</v>
      </c>
      <c r="S8" s="22">
        <f t="shared" si="10"/>
        <v>271.41765825321653</v>
      </c>
      <c r="T8" s="9"/>
      <c r="U8" s="9" t="s">
        <v>53</v>
      </c>
      <c r="V8" s="10"/>
      <c r="W8" s="10"/>
      <c r="X8" s="22">
        <f t="shared" si="11"/>
        <v>34169.52957127495</v>
      </c>
      <c r="Y8" s="22">
        <f t="shared" si="12"/>
        <v>208.35079006874975</v>
      </c>
      <c r="Z8" s="9"/>
      <c r="AA8" s="9"/>
      <c r="AB8" s="9"/>
      <c r="AC8" s="9"/>
      <c r="AD8" s="9"/>
      <c r="AE8" s="9"/>
      <c r="AF8" s="9"/>
    </row>
    <row r="9" spans="1:32" ht="15.5" x14ac:dyDescent="0.35">
      <c r="A9" s="18">
        <v>5</v>
      </c>
      <c r="B9" s="19" t="s">
        <v>54</v>
      </c>
      <c r="C9" s="20" t="s">
        <v>55</v>
      </c>
      <c r="D9" s="21">
        <v>29060.7</v>
      </c>
      <c r="E9" s="22">
        <f t="shared" si="0"/>
        <v>23248.560000000001</v>
      </c>
      <c r="F9" s="22">
        <f t="shared" si="1"/>
        <v>94.506341463414643</v>
      </c>
      <c r="G9" s="22">
        <f t="shared" si="2"/>
        <v>123.3307756097561</v>
      </c>
      <c r="H9" s="22">
        <f t="shared" si="3"/>
        <v>123.3307756097561</v>
      </c>
      <c r="I9" s="9"/>
      <c r="J9" s="9"/>
      <c r="K9" s="10" t="str">
        <f t="shared" si="4"/>
        <v>05 Республика Дагестан</v>
      </c>
      <c r="L9" s="23">
        <v>22440</v>
      </c>
      <c r="M9" s="22">
        <f t="shared" si="5"/>
        <v>136.82926829268294</v>
      </c>
      <c r="N9" s="22">
        <f t="shared" si="6"/>
        <v>193.90678927736963</v>
      </c>
      <c r="O9" s="24">
        <f t="shared" si="7"/>
        <v>24411.469072887936</v>
      </c>
      <c r="P9" s="22">
        <f t="shared" si="8"/>
        <v>148.85042117614594</v>
      </c>
      <c r="Q9" s="12"/>
      <c r="R9" s="22">
        <f t="shared" si="9"/>
        <v>193.90678927736963</v>
      </c>
      <c r="S9" s="22">
        <f t="shared" si="10"/>
        <v>193.90678927736963</v>
      </c>
      <c r="T9" s="9"/>
      <c r="U9" s="9" t="s">
        <v>56</v>
      </c>
      <c r="V9" s="10"/>
      <c r="W9" s="10"/>
      <c r="X9" s="22">
        <f t="shared" si="11"/>
        <v>24411.469072887936</v>
      </c>
      <c r="Y9" s="22">
        <f t="shared" si="12"/>
        <v>148.85042117614594</v>
      </c>
      <c r="Z9" s="9"/>
      <c r="AA9" s="9"/>
      <c r="AB9" s="9"/>
      <c r="AC9" s="9"/>
      <c r="AD9" s="9"/>
      <c r="AE9" s="9"/>
      <c r="AF9" s="9"/>
    </row>
    <row r="10" spans="1:32" ht="15.5" x14ac:dyDescent="0.35">
      <c r="A10" s="18">
        <v>6</v>
      </c>
      <c r="B10" s="19" t="s">
        <v>57</v>
      </c>
      <c r="C10" s="20" t="s">
        <v>58</v>
      </c>
      <c r="D10" s="21">
        <v>21951.1</v>
      </c>
      <c r="E10" s="22">
        <f t="shared" si="0"/>
        <v>17560.88</v>
      </c>
      <c r="F10" s="22">
        <f t="shared" si="1"/>
        <v>71.385691056910574</v>
      </c>
      <c r="G10" s="22">
        <f t="shared" si="2"/>
        <v>93.15832682926829</v>
      </c>
      <c r="H10" s="22">
        <f t="shared" si="3"/>
        <v>93.15832682926829</v>
      </c>
      <c r="I10" s="9"/>
      <c r="J10" s="9"/>
      <c r="K10" s="10" t="str">
        <f t="shared" si="4"/>
        <v>06 Республика Ингушетия</v>
      </c>
      <c r="L10" s="23">
        <v>22440</v>
      </c>
      <c r="M10" s="22">
        <f t="shared" si="5"/>
        <v>136.82926829268294</v>
      </c>
      <c r="N10" s="22">
        <f t="shared" si="6"/>
        <v>193.90678927736963</v>
      </c>
      <c r="O10" s="24">
        <f t="shared" si="7"/>
        <v>24411.469072887936</v>
      </c>
      <c r="P10" s="22">
        <f t="shared" si="8"/>
        <v>148.85042117614594</v>
      </c>
      <c r="Q10" s="12"/>
      <c r="R10" s="22">
        <f t="shared" si="9"/>
        <v>193.90678927736963</v>
      </c>
      <c r="S10" s="22">
        <f t="shared" si="10"/>
        <v>193.90678927736963</v>
      </c>
      <c r="T10" s="9"/>
      <c r="U10" s="9" t="s">
        <v>59</v>
      </c>
      <c r="V10" s="10"/>
      <c r="W10" s="10"/>
      <c r="X10" s="22">
        <f t="shared" si="11"/>
        <v>24411.469072887936</v>
      </c>
      <c r="Y10" s="22">
        <f t="shared" si="12"/>
        <v>148.85042117614594</v>
      </c>
      <c r="Z10" s="9"/>
      <c r="AA10" s="9"/>
      <c r="AB10" s="9"/>
      <c r="AC10" s="9"/>
      <c r="AD10" s="9"/>
      <c r="AE10" s="9"/>
      <c r="AF10" s="9"/>
    </row>
    <row r="11" spans="1:32" ht="15.5" x14ac:dyDescent="0.35">
      <c r="A11" s="18">
        <v>7</v>
      </c>
      <c r="B11" s="19" t="s">
        <v>60</v>
      </c>
      <c r="C11" s="20" t="s">
        <v>61</v>
      </c>
      <c r="D11" s="21">
        <v>37743.1</v>
      </c>
      <c r="E11" s="22">
        <f t="shared" si="0"/>
        <v>30194.48</v>
      </c>
      <c r="F11" s="22">
        <f t="shared" si="1"/>
        <v>122.74178861788617</v>
      </c>
      <c r="G11" s="22">
        <f t="shared" si="2"/>
        <v>160.17803414634145</v>
      </c>
      <c r="H11" s="22">
        <f t="shared" si="3"/>
        <v>160.17803414634145</v>
      </c>
      <c r="I11" s="9"/>
      <c r="J11" s="9"/>
      <c r="K11" s="10" t="str">
        <f t="shared" si="4"/>
        <v>07 Кабардино-Балкарская Республика</v>
      </c>
      <c r="L11" s="23">
        <v>22440</v>
      </c>
      <c r="M11" s="22">
        <f t="shared" si="5"/>
        <v>136.82926829268294</v>
      </c>
      <c r="N11" s="22">
        <f t="shared" si="6"/>
        <v>193.90678927736963</v>
      </c>
      <c r="O11" s="24">
        <f t="shared" si="7"/>
        <v>24411.469072887936</v>
      </c>
      <c r="P11" s="22">
        <f t="shared" si="8"/>
        <v>148.85042117614594</v>
      </c>
      <c r="Q11" s="12"/>
      <c r="R11" s="22">
        <f t="shared" si="9"/>
        <v>193.90678927736963</v>
      </c>
      <c r="S11" s="22">
        <f t="shared" si="10"/>
        <v>193.90678927736963</v>
      </c>
      <c r="T11" s="9"/>
      <c r="U11" s="9" t="s">
        <v>62</v>
      </c>
      <c r="V11" s="10"/>
      <c r="W11" s="10"/>
      <c r="X11" s="22">
        <f t="shared" si="11"/>
        <v>30194.48</v>
      </c>
      <c r="Y11" s="22">
        <f t="shared" si="12"/>
        <v>148.85042117614594</v>
      </c>
      <c r="Z11" s="9"/>
      <c r="AA11" s="9"/>
      <c r="AB11" s="9"/>
      <c r="AC11" s="9"/>
      <c r="AD11" s="9"/>
      <c r="AE11" s="9"/>
      <c r="AF11" s="9"/>
    </row>
    <row r="12" spans="1:32" ht="15.5" x14ac:dyDescent="0.35">
      <c r="A12" s="18">
        <v>8</v>
      </c>
      <c r="B12" s="19" t="s">
        <v>63</v>
      </c>
      <c r="C12" s="20" t="s">
        <v>64</v>
      </c>
      <c r="D12" s="21">
        <v>28677.3</v>
      </c>
      <c r="E12" s="22">
        <f t="shared" si="0"/>
        <v>22941.84</v>
      </c>
      <c r="F12" s="22">
        <f t="shared" si="1"/>
        <v>93.259512195121957</v>
      </c>
      <c r="G12" s="22">
        <f t="shared" si="2"/>
        <v>121.70366341463415</v>
      </c>
      <c r="H12" s="22">
        <f t="shared" si="3"/>
        <v>121.70366341463415</v>
      </c>
      <c r="I12" s="9"/>
      <c r="J12" s="9"/>
      <c r="K12" s="10" t="str">
        <f t="shared" si="4"/>
        <v>08 Республика Калмыкия</v>
      </c>
      <c r="L12" s="23">
        <v>22440</v>
      </c>
      <c r="M12" s="22">
        <f t="shared" si="5"/>
        <v>136.82926829268294</v>
      </c>
      <c r="N12" s="22">
        <f t="shared" si="6"/>
        <v>193.90678927736963</v>
      </c>
      <c r="O12" s="24">
        <f t="shared" si="7"/>
        <v>24411.469072887936</v>
      </c>
      <c r="P12" s="22">
        <f t="shared" si="8"/>
        <v>148.85042117614594</v>
      </c>
      <c r="Q12" s="12"/>
      <c r="R12" s="22">
        <f t="shared" si="9"/>
        <v>193.90678927736963</v>
      </c>
      <c r="S12" s="22">
        <f t="shared" si="10"/>
        <v>193.90678927736963</v>
      </c>
      <c r="T12" s="9"/>
      <c r="U12" s="9" t="s">
        <v>65</v>
      </c>
      <c r="V12" s="10"/>
      <c r="W12" s="10"/>
      <c r="X12" s="22">
        <f t="shared" si="11"/>
        <v>24411.469072887936</v>
      </c>
      <c r="Y12" s="22">
        <f t="shared" si="12"/>
        <v>148.85042117614594</v>
      </c>
      <c r="Z12" s="9"/>
      <c r="AA12" s="9"/>
      <c r="AB12" s="9"/>
      <c r="AC12" s="9"/>
      <c r="AD12" s="9"/>
      <c r="AE12" s="9"/>
      <c r="AF12" s="9"/>
    </row>
    <row r="13" spans="1:32" ht="15.5" x14ac:dyDescent="0.35">
      <c r="A13" s="18">
        <v>9</v>
      </c>
      <c r="B13" s="19" t="s">
        <v>66</v>
      </c>
      <c r="C13" s="20" t="s">
        <v>67</v>
      </c>
      <c r="D13" s="21">
        <v>18263</v>
      </c>
      <c r="E13" s="22">
        <f t="shared" si="0"/>
        <v>14610.400000000001</v>
      </c>
      <c r="F13" s="22">
        <f t="shared" si="1"/>
        <v>59.391869918699193</v>
      </c>
      <c r="G13" s="22">
        <f t="shared" si="2"/>
        <v>77.506390243902445</v>
      </c>
      <c r="H13" s="22">
        <f t="shared" si="3"/>
        <v>77.506390243902445</v>
      </c>
      <c r="I13" s="9"/>
      <c r="J13" s="9"/>
      <c r="K13" s="10" t="str">
        <f t="shared" si="4"/>
        <v>09 Карачаево-Черкесская Республика</v>
      </c>
      <c r="L13" s="23">
        <v>22440</v>
      </c>
      <c r="M13" s="22">
        <f t="shared" si="5"/>
        <v>136.82926829268294</v>
      </c>
      <c r="N13" s="22">
        <f t="shared" si="6"/>
        <v>193.90678927736963</v>
      </c>
      <c r="O13" s="24">
        <f t="shared" si="7"/>
        <v>24411.469072887936</v>
      </c>
      <c r="P13" s="22">
        <f t="shared" si="8"/>
        <v>148.85042117614594</v>
      </c>
      <c r="Q13" s="12"/>
      <c r="R13" s="22">
        <f t="shared" si="9"/>
        <v>193.90678927736963</v>
      </c>
      <c r="S13" s="22">
        <f t="shared" si="10"/>
        <v>193.90678927736963</v>
      </c>
      <c r="T13" s="9"/>
      <c r="U13" s="9" t="s">
        <v>68</v>
      </c>
      <c r="V13" s="10"/>
      <c r="W13" s="10"/>
      <c r="X13" s="22">
        <f t="shared" si="11"/>
        <v>24411.469072887936</v>
      </c>
      <c r="Y13" s="22">
        <f t="shared" si="12"/>
        <v>148.85042117614594</v>
      </c>
      <c r="Z13" s="9"/>
      <c r="AA13" s="9"/>
      <c r="AB13" s="9"/>
      <c r="AC13" s="9"/>
      <c r="AD13" s="9"/>
      <c r="AE13" s="9"/>
      <c r="AF13" s="9"/>
    </row>
    <row r="14" spans="1:32" ht="15.5" x14ac:dyDescent="0.35">
      <c r="A14" s="18">
        <v>10</v>
      </c>
      <c r="B14" s="18">
        <v>10</v>
      </c>
      <c r="C14" s="20" t="s">
        <v>69</v>
      </c>
      <c r="D14" s="21">
        <v>66017.7</v>
      </c>
      <c r="E14" s="22">
        <f t="shared" si="0"/>
        <v>52814.16</v>
      </c>
      <c r="F14" s="22">
        <f t="shared" si="1"/>
        <v>214.6917073170732</v>
      </c>
      <c r="G14" s="22">
        <f t="shared" si="2"/>
        <v>280.17267804878048</v>
      </c>
      <c r="H14" s="22">
        <f t="shared" si="3"/>
        <v>268.49331219512197</v>
      </c>
      <c r="I14" s="9"/>
      <c r="J14" s="9"/>
      <c r="K14" s="10" t="str">
        <f t="shared" si="4"/>
        <v>10 Республика Карелия</v>
      </c>
      <c r="L14" s="23">
        <v>25806</v>
      </c>
      <c r="M14" s="22">
        <f t="shared" si="5"/>
        <v>157.35365853658536</v>
      </c>
      <c r="N14" s="22">
        <f t="shared" si="6"/>
        <v>222.99280766897499</v>
      </c>
      <c r="O14" s="24">
        <f t="shared" si="7"/>
        <v>28073.18943382112</v>
      </c>
      <c r="P14" s="22">
        <f t="shared" si="8"/>
        <v>171.17798435256779</v>
      </c>
      <c r="Q14" s="12"/>
      <c r="R14" s="22">
        <f t="shared" si="9"/>
        <v>280.17267804878048</v>
      </c>
      <c r="S14" s="22">
        <f t="shared" si="10"/>
        <v>268.49331219512197</v>
      </c>
      <c r="T14" s="9"/>
      <c r="U14" s="9" t="s">
        <v>70</v>
      </c>
      <c r="V14" s="10"/>
      <c r="W14" s="10"/>
      <c r="X14" s="22">
        <f t="shared" si="11"/>
        <v>52814.16</v>
      </c>
      <c r="Y14" s="22">
        <f t="shared" si="12"/>
        <v>214.6917073170732</v>
      </c>
      <c r="Z14" s="9"/>
      <c r="AA14" s="9"/>
      <c r="AB14" s="9"/>
      <c r="AC14" s="9"/>
      <c r="AD14" s="9"/>
      <c r="AE14" s="9"/>
      <c r="AF14" s="9"/>
    </row>
    <row r="15" spans="1:32" ht="15.5" x14ac:dyDescent="0.35">
      <c r="A15" s="18">
        <v>11</v>
      </c>
      <c r="B15" s="18">
        <v>11</v>
      </c>
      <c r="C15" s="20" t="s">
        <v>71</v>
      </c>
      <c r="D15" s="21">
        <v>45601.8</v>
      </c>
      <c r="E15" s="22">
        <f t="shared" si="0"/>
        <v>36481.440000000002</v>
      </c>
      <c r="F15" s="22">
        <f t="shared" si="1"/>
        <v>148.29853658536587</v>
      </c>
      <c r="G15" s="22">
        <f t="shared" si="2"/>
        <v>193.52959024390245</v>
      </c>
      <c r="H15" s="22">
        <f t="shared" si="3"/>
        <v>191.8092</v>
      </c>
      <c r="I15" s="9"/>
      <c r="J15" s="9"/>
      <c r="K15" s="10" t="str">
        <f t="shared" si="4"/>
        <v>11 Республика Коми</v>
      </c>
      <c r="L15" s="23">
        <v>26928</v>
      </c>
      <c r="M15" s="22">
        <f t="shared" si="5"/>
        <v>164.19512195121951</v>
      </c>
      <c r="N15" s="22">
        <f t="shared" si="6"/>
        <v>232.68814713284348</v>
      </c>
      <c r="O15" s="24">
        <f t="shared" si="7"/>
        <v>29293.762887465517</v>
      </c>
      <c r="P15" s="22">
        <f t="shared" si="8"/>
        <v>178.62050541137509</v>
      </c>
      <c r="Q15" s="12"/>
      <c r="R15" s="22">
        <f t="shared" si="9"/>
        <v>232.68814713284348</v>
      </c>
      <c r="S15" s="22">
        <f t="shared" si="10"/>
        <v>232.68814713284348</v>
      </c>
      <c r="T15" s="9"/>
      <c r="U15" s="9" t="s">
        <v>72</v>
      </c>
      <c r="V15" s="10"/>
      <c r="W15" s="10"/>
      <c r="X15" s="22">
        <f t="shared" si="11"/>
        <v>36481.440000000002</v>
      </c>
      <c r="Y15" s="22">
        <f t="shared" si="12"/>
        <v>178.62050541137509</v>
      </c>
      <c r="Z15" s="9"/>
      <c r="AA15" s="9"/>
      <c r="AB15" s="9"/>
      <c r="AC15" s="9"/>
      <c r="AD15" s="9"/>
      <c r="AE15" s="9"/>
      <c r="AF15" s="9"/>
    </row>
    <row r="16" spans="1:32" ht="15.5" x14ac:dyDescent="0.35">
      <c r="A16" s="18">
        <v>12</v>
      </c>
      <c r="B16" s="19" t="s">
        <v>73</v>
      </c>
      <c r="C16" s="20" t="s">
        <v>74</v>
      </c>
      <c r="D16" s="21">
        <v>42853.4</v>
      </c>
      <c r="E16" s="22">
        <f t="shared" si="0"/>
        <v>34282.720000000001</v>
      </c>
      <c r="F16" s="22">
        <f t="shared" si="1"/>
        <v>139.36065040650408</v>
      </c>
      <c r="G16" s="22">
        <f t="shared" si="2"/>
        <v>181.86564878048782</v>
      </c>
      <c r="H16" s="22">
        <f t="shared" si="3"/>
        <v>181.48594146341463</v>
      </c>
      <c r="I16" s="9"/>
      <c r="J16" s="9"/>
      <c r="K16" s="10" t="str">
        <f t="shared" si="4"/>
        <v>12 Республика Марий Эл</v>
      </c>
      <c r="L16" s="23">
        <v>22440</v>
      </c>
      <c r="M16" s="22">
        <f t="shared" si="5"/>
        <v>136.82926829268294</v>
      </c>
      <c r="N16" s="22">
        <f t="shared" si="6"/>
        <v>193.90678927736963</v>
      </c>
      <c r="O16" s="24">
        <f t="shared" si="7"/>
        <v>24411.469072887936</v>
      </c>
      <c r="P16" s="22">
        <f t="shared" si="8"/>
        <v>148.85042117614594</v>
      </c>
      <c r="Q16" s="12"/>
      <c r="R16" s="22">
        <f t="shared" si="9"/>
        <v>193.90678927736963</v>
      </c>
      <c r="S16" s="22">
        <f t="shared" si="10"/>
        <v>193.90678927736963</v>
      </c>
      <c r="T16" s="9"/>
      <c r="U16" s="9" t="s">
        <v>75</v>
      </c>
      <c r="V16" s="10"/>
      <c r="W16" s="10"/>
      <c r="X16" s="22">
        <f t="shared" si="11"/>
        <v>34282.720000000001</v>
      </c>
      <c r="Y16" s="22">
        <f t="shared" si="12"/>
        <v>148.85042117614594</v>
      </c>
      <c r="Z16" s="9"/>
      <c r="AA16" s="9"/>
      <c r="AB16" s="9"/>
      <c r="AC16" s="9"/>
      <c r="AD16" s="9"/>
      <c r="AE16" s="9"/>
      <c r="AF16" s="9"/>
    </row>
    <row r="17" spans="1:32" ht="15.5" x14ac:dyDescent="0.35">
      <c r="A17" s="18">
        <v>13</v>
      </c>
      <c r="B17" s="19" t="s">
        <v>76</v>
      </c>
      <c r="C17" s="20" t="s">
        <v>77</v>
      </c>
      <c r="D17" s="21">
        <v>38298.699999999997</v>
      </c>
      <c r="E17" s="22">
        <f t="shared" si="0"/>
        <v>30638.959999999999</v>
      </c>
      <c r="F17" s="22">
        <f t="shared" si="1"/>
        <v>124.54861788617886</v>
      </c>
      <c r="G17" s="22">
        <f t="shared" si="2"/>
        <v>162.53594634146341</v>
      </c>
      <c r="H17" s="22">
        <f t="shared" si="3"/>
        <v>162.53594634146341</v>
      </c>
      <c r="I17" s="9"/>
      <c r="J17" s="9"/>
      <c r="K17" s="10" t="str">
        <f t="shared" si="4"/>
        <v>13 Республика Мордовия</v>
      </c>
      <c r="L17" s="23">
        <v>22440</v>
      </c>
      <c r="M17" s="22">
        <f t="shared" si="5"/>
        <v>136.82926829268294</v>
      </c>
      <c r="N17" s="22">
        <f t="shared" si="6"/>
        <v>193.90678927736963</v>
      </c>
      <c r="O17" s="24">
        <f t="shared" si="7"/>
        <v>24411.469072887936</v>
      </c>
      <c r="P17" s="22">
        <f t="shared" si="8"/>
        <v>148.85042117614594</v>
      </c>
      <c r="Q17" s="12"/>
      <c r="R17" s="22">
        <f t="shared" si="9"/>
        <v>193.90678927736963</v>
      </c>
      <c r="S17" s="22">
        <f t="shared" si="10"/>
        <v>193.90678927736963</v>
      </c>
      <c r="T17" s="9"/>
      <c r="U17" s="9" t="s">
        <v>78</v>
      </c>
      <c r="V17" s="10"/>
      <c r="W17" s="10"/>
      <c r="X17" s="22">
        <f t="shared" si="11"/>
        <v>30638.959999999999</v>
      </c>
      <c r="Y17" s="22">
        <f t="shared" si="12"/>
        <v>148.85042117614594</v>
      </c>
      <c r="Z17" s="9"/>
      <c r="AA17" s="9"/>
      <c r="AB17" s="9"/>
      <c r="AC17" s="9"/>
      <c r="AD17" s="9"/>
      <c r="AE17" s="9"/>
      <c r="AF17" s="9"/>
    </row>
    <row r="18" spans="1:32" ht="15.5" x14ac:dyDescent="0.35">
      <c r="A18" s="18">
        <v>14</v>
      </c>
      <c r="B18" s="18">
        <v>14</v>
      </c>
      <c r="C18" s="20" t="s">
        <v>79</v>
      </c>
      <c r="D18" s="21">
        <v>60654.9</v>
      </c>
      <c r="E18" s="22">
        <f t="shared" si="0"/>
        <v>48523.920000000006</v>
      </c>
      <c r="F18" s="22">
        <f t="shared" si="1"/>
        <v>197.2517073170732</v>
      </c>
      <c r="G18" s="22">
        <f t="shared" si="2"/>
        <v>257.41347804878052</v>
      </c>
      <c r="H18" s="22">
        <f t="shared" si="3"/>
        <v>248.35011219512197</v>
      </c>
      <c r="I18" s="9"/>
      <c r="J18" s="9"/>
      <c r="K18" s="10" t="str">
        <f t="shared" si="4"/>
        <v>14 Республика Саха (Якутия)</v>
      </c>
      <c r="L18" s="23">
        <v>29187</v>
      </c>
      <c r="M18" s="22">
        <f t="shared" si="5"/>
        <v>177.96951219512195</v>
      </c>
      <c r="N18" s="22">
        <f t="shared" si="6"/>
        <v>252.20844289833272</v>
      </c>
      <c r="O18" s="24">
        <f t="shared" si="7"/>
        <v>31751.227621674694</v>
      </c>
      <c r="P18" s="22">
        <f t="shared" si="8"/>
        <v>193.60504647362617</v>
      </c>
      <c r="Q18" s="12"/>
      <c r="R18" s="22">
        <f t="shared" si="9"/>
        <v>257.41347804878052</v>
      </c>
      <c r="S18" s="22">
        <f t="shared" si="10"/>
        <v>252.20844289833272</v>
      </c>
      <c r="T18" s="9"/>
      <c r="U18" s="9" t="s">
        <v>80</v>
      </c>
      <c r="V18" s="10"/>
      <c r="W18" s="10"/>
      <c r="X18" s="22">
        <f t="shared" si="11"/>
        <v>48523.920000000006</v>
      </c>
      <c r="Y18" s="22">
        <f t="shared" si="12"/>
        <v>197.2517073170732</v>
      </c>
      <c r="Z18" s="9"/>
      <c r="AA18" s="9"/>
      <c r="AB18" s="9"/>
      <c r="AC18" s="9"/>
      <c r="AD18" s="9"/>
      <c r="AE18" s="9"/>
      <c r="AF18" s="9"/>
    </row>
    <row r="19" spans="1:32" ht="15.5" x14ac:dyDescent="0.35">
      <c r="A19" s="18">
        <v>15</v>
      </c>
      <c r="B19" s="19" t="s">
        <v>81</v>
      </c>
      <c r="C19" s="20" t="s">
        <v>82</v>
      </c>
      <c r="D19" s="21">
        <v>25067.1</v>
      </c>
      <c r="E19" s="22">
        <f t="shared" si="0"/>
        <v>20053.68</v>
      </c>
      <c r="F19" s="22">
        <f t="shared" si="1"/>
        <v>81.519024390243899</v>
      </c>
      <c r="G19" s="22">
        <f t="shared" si="2"/>
        <v>106.38232682926828</v>
      </c>
      <c r="H19" s="22">
        <f t="shared" si="3"/>
        <v>106.38232682926828</v>
      </c>
      <c r="I19" s="9"/>
      <c r="J19" s="9"/>
      <c r="K19" s="10" t="str">
        <f t="shared" si="4"/>
        <v>15 Республика Северная Осетия-Алания</v>
      </c>
      <c r="L19" s="23">
        <v>22440</v>
      </c>
      <c r="M19" s="22">
        <f t="shared" si="5"/>
        <v>136.82926829268294</v>
      </c>
      <c r="N19" s="22">
        <f t="shared" si="6"/>
        <v>193.90678927736963</v>
      </c>
      <c r="O19" s="24">
        <f t="shared" si="7"/>
        <v>24411.469072887936</v>
      </c>
      <c r="P19" s="22">
        <f t="shared" si="8"/>
        <v>148.85042117614594</v>
      </c>
      <c r="Q19" s="12"/>
      <c r="R19" s="22">
        <f t="shared" si="9"/>
        <v>193.90678927736963</v>
      </c>
      <c r="S19" s="22">
        <f t="shared" si="10"/>
        <v>193.90678927736963</v>
      </c>
      <c r="T19" s="9"/>
      <c r="U19" s="9" t="s">
        <v>83</v>
      </c>
      <c r="V19" s="10"/>
      <c r="W19" s="10"/>
      <c r="X19" s="22">
        <f t="shared" si="11"/>
        <v>24411.469072887936</v>
      </c>
      <c r="Y19" s="22">
        <f t="shared" si="12"/>
        <v>148.85042117614594</v>
      </c>
      <c r="Z19" s="9"/>
      <c r="AA19" s="9"/>
      <c r="AB19" s="9"/>
      <c r="AC19" s="9"/>
      <c r="AD19" s="9"/>
      <c r="AE19" s="9"/>
      <c r="AF19" s="9"/>
    </row>
    <row r="20" spans="1:32" ht="15.5" x14ac:dyDescent="0.35">
      <c r="A20" s="18">
        <v>16</v>
      </c>
      <c r="B20" s="19" t="s">
        <v>84</v>
      </c>
      <c r="C20" s="20" t="s">
        <v>85</v>
      </c>
      <c r="D20" s="21">
        <v>39063.599999999999</v>
      </c>
      <c r="E20" s="22">
        <f t="shared" si="0"/>
        <v>31250.880000000001</v>
      </c>
      <c r="F20" s="22">
        <f t="shared" si="1"/>
        <v>127.03609756097562</v>
      </c>
      <c r="G20" s="22">
        <f t="shared" si="2"/>
        <v>165.78210731707318</v>
      </c>
      <c r="H20" s="22">
        <f t="shared" si="3"/>
        <v>165.78210731707318</v>
      </c>
      <c r="I20" s="9"/>
      <c r="J20" s="9"/>
      <c r="K20" s="10" t="str">
        <f t="shared" si="4"/>
        <v>16 Республика Татарстан (Татарстан)</v>
      </c>
      <c r="L20" s="23">
        <v>22440</v>
      </c>
      <c r="M20" s="22">
        <f t="shared" si="5"/>
        <v>136.82926829268294</v>
      </c>
      <c r="N20" s="22">
        <f t="shared" si="6"/>
        <v>193.90678927736963</v>
      </c>
      <c r="O20" s="24">
        <f t="shared" si="7"/>
        <v>24411.469072887936</v>
      </c>
      <c r="P20" s="22">
        <f t="shared" si="8"/>
        <v>148.85042117614594</v>
      </c>
      <c r="Q20" s="12"/>
      <c r="R20" s="22">
        <f t="shared" si="9"/>
        <v>193.90678927736963</v>
      </c>
      <c r="S20" s="22">
        <f t="shared" si="10"/>
        <v>193.90678927736963</v>
      </c>
      <c r="T20" s="9"/>
      <c r="U20" s="9" t="s">
        <v>86</v>
      </c>
      <c r="V20" s="10"/>
      <c r="W20" s="10"/>
      <c r="X20" s="22">
        <f t="shared" si="11"/>
        <v>31250.880000000001</v>
      </c>
      <c r="Y20" s="22">
        <f t="shared" si="12"/>
        <v>148.85042117614594</v>
      </c>
      <c r="Z20" s="9"/>
      <c r="AA20" s="9"/>
      <c r="AB20" s="9"/>
      <c r="AC20" s="9"/>
      <c r="AD20" s="9"/>
      <c r="AE20" s="9"/>
      <c r="AF20" s="9"/>
    </row>
    <row r="21" spans="1:32" ht="15.5" x14ac:dyDescent="0.35">
      <c r="A21" s="18">
        <v>17</v>
      </c>
      <c r="B21" s="18">
        <v>17</v>
      </c>
      <c r="C21" s="20" t="s">
        <v>87</v>
      </c>
      <c r="D21" s="21">
        <v>46198.8</v>
      </c>
      <c r="E21" s="22">
        <f t="shared" si="0"/>
        <v>36959.040000000001</v>
      </c>
      <c r="F21" s="22">
        <f t="shared" si="1"/>
        <v>150.24</v>
      </c>
      <c r="G21" s="22">
        <f t="shared" si="2"/>
        <v>196.06319999999999</v>
      </c>
      <c r="H21" s="22">
        <f t="shared" si="3"/>
        <v>194.05159024390244</v>
      </c>
      <c r="I21" s="9"/>
      <c r="J21" s="9"/>
      <c r="K21" s="10" t="str">
        <f t="shared" si="4"/>
        <v>17 Республика Тыва</v>
      </c>
      <c r="L21" s="23">
        <v>25806</v>
      </c>
      <c r="M21" s="22">
        <f t="shared" si="5"/>
        <v>157.35365853658536</v>
      </c>
      <c r="N21" s="22">
        <f t="shared" si="6"/>
        <v>222.99280766897499</v>
      </c>
      <c r="O21" s="24">
        <f t="shared" si="7"/>
        <v>28073.18943382112</v>
      </c>
      <c r="P21" s="22">
        <f t="shared" si="8"/>
        <v>171.17798435256779</v>
      </c>
      <c r="Q21" s="12"/>
      <c r="R21" s="22">
        <f t="shared" si="9"/>
        <v>222.99280766897499</v>
      </c>
      <c r="S21" s="22">
        <f t="shared" si="10"/>
        <v>222.99280766897499</v>
      </c>
      <c r="T21" s="9"/>
      <c r="U21" s="9" t="s">
        <v>88</v>
      </c>
      <c r="V21" s="10"/>
      <c r="W21" s="10"/>
      <c r="X21" s="22">
        <f t="shared" si="11"/>
        <v>36959.040000000001</v>
      </c>
      <c r="Y21" s="22">
        <f t="shared" si="12"/>
        <v>171.17798435256779</v>
      </c>
      <c r="Z21" s="9"/>
      <c r="AA21" s="9"/>
      <c r="AB21" s="9"/>
      <c r="AC21" s="9"/>
      <c r="AD21" s="9"/>
      <c r="AE21" s="9"/>
      <c r="AF21" s="9"/>
    </row>
    <row r="22" spans="1:32" ht="15.5" x14ac:dyDescent="0.35">
      <c r="A22" s="18">
        <v>18</v>
      </c>
      <c r="B22" s="19" t="s">
        <v>89</v>
      </c>
      <c r="C22" s="20" t="s">
        <v>90</v>
      </c>
      <c r="D22" s="21">
        <v>32959.699999999997</v>
      </c>
      <c r="E22" s="22">
        <f t="shared" si="0"/>
        <v>26367.759999999998</v>
      </c>
      <c r="F22" s="22">
        <f t="shared" si="1"/>
        <v>107.18601626016259</v>
      </c>
      <c r="G22" s="22">
        <f t="shared" si="2"/>
        <v>139.87775121951216</v>
      </c>
      <c r="H22" s="22">
        <f t="shared" si="3"/>
        <v>139.87775121951216</v>
      </c>
      <c r="I22" s="9"/>
      <c r="J22" s="9"/>
      <c r="K22" s="10" t="str">
        <f t="shared" si="4"/>
        <v>18 Удмуртская Республика</v>
      </c>
      <c r="L22" s="23">
        <v>25806</v>
      </c>
      <c r="M22" s="22">
        <f t="shared" si="5"/>
        <v>157.35365853658536</v>
      </c>
      <c r="N22" s="22">
        <f t="shared" si="6"/>
        <v>222.99280766897499</v>
      </c>
      <c r="O22" s="24">
        <f t="shared" si="7"/>
        <v>28073.18943382112</v>
      </c>
      <c r="P22" s="22">
        <f t="shared" si="8"/>
        <v>171.17798435256779</v>
      </c>
      <c r="Q22" s="12"/>
      <c r="R22" s="22">
        <f t="shared" si="9"/>
        <v>222.99280766897499</v>
      </c>
      <c r="S22" s="22">
        <f t="shared" si="10"/>
        <v>222.99280766897499</v>
      </c>
      <c r="T22" s="9"/>
      <c r="U22" s="9" t="s">
        <v>91</v>
      </c>
      <c r="V22" s="10"/>
      <c r="W22" s="10"/>
      <c r="X22" s="22">
        <f t="shared" si="11"/>
        <v>28073.18943382112</v>
      </c>
      <c r="Y22" s="22">
        <f t="shared" si="12"/>
        <v>171.17798435256779</v>
      </c>
      <c r="Z22" s="9"/>
      <c r="AA22" s="9"/>
      <c r="AB22" s="9"/>
      <c r="AC22" s="9"/>
      <c r="AD22" s="9"/>
      <c r="AE22" s="9"/>
      <c r="AF22" s="9"/>
    </row>
    <row r="23" spans="1:32" ht="15.5" x14ac:dyDescent="0.35">
      <c r="A23" s="18">
        <v>19</v>
      </c>
      <c r="B23" s="18">
        <v>19</v>
      </c>
      <c r="C23" s="20" t="s">
        <v>92</v>
      </c>
      <c r="D23" s="21">
        <v>44113.599999999999</v>
      </c>
      <c r="E23" s="22">
        <f t="shared" si="0"/>
        <v>35290.879999999997</v>
      </c>
      <c r="F23" s="22">
        <f t="shared" si="1"/>
        <v>143.45886178861787</v>
      </c>
      <c r="G23" s="22">
        <f t="shared" si="2"/>
        <v>187.2138146341463</v>
      </c>
      <c r="H23" s="22">
        <f t="shared" si="3"/>
        <v>186.21937560975607</v>
      </c>
      <c r="I23" s="9"/>
      <c r="J23" s="9"/>
      <c r="K23" s="10" t="str">
        <f t="shared" si="4"/>
        <v>19 Республика Хакасия</v>
      </c>
      <c r="L23" s="23">
        <v>35904</v>
      </c>
      <c r="M23" s="22">
        <f t="shared" si="5"/>
        <v>218.92682926829269</v>
      </c>
      <c r="N23" s="22">
        <f t="shared" si="6"/>
        <v>310.25086284379137</v>
      </c>
      <c r="O23" s="24">
        <f t="shared" si="7"/>
        <v>39058.350516620689</v>
      </c>
      <c r="P23" s="22">
        <f t="shared" si="8"/>
        <v>238.1606738818335</v>
      </c>
      <c r="Q23" s="12"/>
      <c r="R23" s="22">
        <f t="shared" si="9"/>
        <v>310.25086284379137</v>
      </c>
      <c r="S23" s="22">
        <f t="shared" si="10"/>
        <v>310.25086284379137</v>
      </c>
      <c r="T23" s="9"/>
      <c r="U23" s="9" t="s">
        <v>93</v>
      </c>
      <c r="V23" s="10"/>
      <c r="W23" s="10"/>
      <c r="X23" s="22">
        <f t="shared" si="11"/>
        <v>39058.350516620689</v>
      </c>
      <c r="Y23" s="22">
        <f t="shared" si="12"/>
        <v>238.1606738818335</v>
      </c>
      <c r="Z23" s="9"/>
      <c r="AA23" s="9"/>
      <c r="AB23" s="9"/>
      <c r="AC23" s="9"/>
      <c r="AD23" s="9"/>
      <c r="AE23" s="9"/>
      <c r="AF23" s="9"/>
    </row>
    <row r="24" spans="1:32" ht="15.5" x14ac:dyDescent="0.35">
      <c r="A24" s="18">
        <v>20</v>
      </c>
      <c r="B24" s="19" t="s">
        <v>94</v>
      </c>
      <c r="C24" s="20" t="s">
        <v>95</v>
      </c>
      <c r="D24" s="21">
        <v>30301.9</v>
      </c>
      <c r="E24" s="22">
        <f t="shared" si="0"/>
        <v>24241.520000000004</v>
      </c>
      <c r="F24" s="22">
        <f t="shared" si="1"/>
        <v>98.542764227642294</v>
      </c>
      <c r="G24" s="22">
        <f t="shared" si="2"/>
        <v>128.59830731707319</v>
      </c>
      <c r="H24" s="22">
        <f t="shared" si="3"/>
        <v>128.59830731707319</v>
      </c>
      <c r="I24" s="9"/>
      <c r="J24" s="9"/>
      <c r="K24" s="10" t="str">
        <f t="shared" si="4"/>
        <v>20 Чеченская Республика</v>
      </c>
      <c r="L24" s="23">
        <v>23000</v>
      </c>
      <c r="M24" s="22">
        <f t="shared" si="5"/>
        <v>140.2439024390244</v>
      </c>
      <c r="N24" s="22">
        <f t="shared" si="6"/>
        <v>198.74581788678702</v>
      </c>
      <c r="O24" s="24">
        <f t="shared" si="7"/>
        <v>25020.667944582106</v>
      </c>
      <c r="P24" s="22">
        <f t="shared" si="8"/>
        <v>152.56504844257381</v>
      </c>
      <c r="Q24" s="12"/>
      <c r="R24" s="22">
        <f t="shared" si="9"/>
        <v>198.74581788678702</v>
      </c>
      <c r="S24" s="22">
        <f t="shared" si="10"/>
        <v>198.74581788678702</v>
      </c>
      <c r="T24" s="9"/>
      <c r="U24" s="9" t="s">
        <v>96</v>
      </c>
      <c r="V24" s="10"/>
      <c r="W24" s="10"/>
      <c r="X24" s="22">
        <f t="shared" si="11"/>
        <v>25020.667944582106</v>
      </c>
      <c r="Y24" s="22">
        <f t="shared" si="12"/>
        <v>152.56504844257381</v>
      </c>
      <c r="Z24" s="9"/>
      <c r="AA24" s="9"/>
      <c r="AB24" s="9"/>
      <c r="AC24" s="9"/>
      <c r="AD24" s="9"/>
      <c r="AE24" s="9"/>
      <c r="AF24" s="9"/>
    </row>
    <row r="25" spans="1:32" ht="15.5" x14ac:dyDescent="0.35">
      <c r="A25" s="18">
        <v>21</v>
      </c>
      <c r="B25" s="19" t="s">
        <v>97</v>
      </c>
      <c r="C25" s="20" t="s">
        <v>98</v>
      </c>
      <c r="D25" s="21">
        <v>31301.1</v>
      </c>
      <c r="E25" s="22">
        <f t="shared" si="0"/>
        <v>25040.880000000001</v>
      </c>
      <c r="F25" s="22">
        <f t="shared" si="1"/>
        <v>101.79219512195122</v>
      </c>
      <c r="G25" s="22">
        <f t="shared" si="2"/>
        <v>132.83881463414633</v>
      </c>
      <c r="H25" s="22">
        <f t="shared" si="3"/>
        <v>132.83881463414633</v>
      </c>
      <c r="I25" s="9"/>
      <c r="J25" s="9"/>
      <c r="K25" s="10" t="str">
        <f t="shared" si="4"/>
        <v>21 Чувашская Республика - Чувашия</v>
      </c>
      <c r="L25" s="23">
        <v>22440</v>
      </c>
      <c r="M25" s="22">
        <f t="shared" si="5"/>
        <v>136.82926829268294</v>
      </c>
      <c r="N25" s="22">
        <f t="shared" si="6"/>
        <v>193.90678927736963</v>
      </c>
      <c r="O25" s="24">
        <f t="shared" si="7"/>
        <v>24411.469072887936</v>
      </c>
      <c r="P25" s="22">
        <f t="shared" si="8"/>
        <v>148.85042117614594</v>
      </c>
      <c r="Q25" s="12"/>
      <c r="R25" s="22">
        <f t="shared" si="9"/>
        <v>193.90678927736963</v>
      </c>
      <c r="S25" s="22">
        <f t="shared" si="10"/>
        <v>193.90678927736963</v>
      </c>
      <c r="T25" s="9"/>
      <c r="U25" s="9" t="s">
        <v>99</v>
      </c>
      <c r="V25" s="10"/>
      <c r="W25" s="10"/>
      <c r="X25" s="22">
        <f t="shared" si="11"/>
        <v>25040.880000000001</v>
      </c>
      <c r="Y25" s="22">
        <f t="shared" si="12"/>
        <v>148.85042117614594</v>
      </c>
      <c r="Z25" s="9"/>
      <c r="AA25" s="9"/>
      <c r="AB25" s="9"/>
      <c r="AC25" s="9"/>
      <c r="AD25" s="9"/>
      <c r="AE25" s="9"/>
      <c r="AF25" s="9"/>
    </row>
    <row r="26" spans="1:32" ht="15.5" x14ac:dyDescent="0.35">
      <c r="A26" s="18">
        <v>22</v>
      </c>
      <c r="B26" s="18">
        <v>22</v>
      </c>
      <c r="C26" s="20" t="s">
        <v>100</v>
      </c>
      <c r="D26" s="21">
        <v>33319.699999999997</v>
      </c>
      <c r="E26" s="22">
        <f t="shared" si="0"/>
        <v>26655.759999999998</v>
      </c>
      <c r="F26" s="22">
        <f t="shared" si="1"/>
        <v>108.35674796747966</v>
      </c>
      <c r="G26" s="22">
        <f t="shared" si="2"/>
        <v>141.40555609756095</v>
      </c>
      <c r="H26" s="22">
        <f t="shared" si="3"/>
        <v>141.40555609756095</v>
      </c>
      <c r="I26" s="9"/>
      <c r="J26" s="9"/>
      <c r="K26" s="10" t="str">
        <f t="shared" si="4"/>
        <v>22 Алтайский край</v>
      </c>
      <c r="L26" s="23">
        <v>24570</v>
      </c>
      <c r="M26" s="22">
        <f t="shared" si="5"/>
        <v>149.8170731707317</v>
      </c>
      <c r="N26" s="22">
        <f t="shared" si="6"/>
        <v>212.31238023818946</v>
      </c>
      <c r="O26" s="24">
        <f t="shared" si="7"/>
        <v>26728.600495581843</v>
      </c>
      <c r="P26" s="22">
        <f t="shared" si="8"/>
        <v>162.97927131452343</v>
      </c>
      <c r="Q26" s="12"/>
      <c r="R26" s="22">
        <f t="shared" si="9"/>
        <v>212.31238023818946</v>
      </c>
      <c r="S26" s="22">
        <f t="shared" si="10"/>
        <v>212.31238023818946</v>
      </c>
      <c r="T26" s="9"/>
      <c r="U26" s="9" t="s">
        <v>101</v>
      </c>
      <c r="V26" s="10"/>
      <c r="W26" s="10"/>
      <c r="X26" s="22">
        <f t="shared" si="11"/>
        <v>26728.600495581843</v>
      </c>
      <c r="Y26" s="22">
        <f t="shared" si="12"/>
        <v>162.97927131452343</v>
      </c>
      <c r="Z26" s="9"/>
      <c r="AA26" s="9"/>
      <c r="AB26" s="9"/>
      <c r="AC26" s="9"/>
      <c r="AD26" s="9"/>
      <c r="AE26" s="9"/>
      <c r="AF26" s="9"/>
    </row>
    <row r="27" spans="1:32" ht="15.5" x14ac:dyDescent="0.35">
      <c r="A27" s="18">
        <v>23</v>
      </c>
      <c r="B27" s="18">
        <v>23</v>
      </c>
      <c r="C27" s="20" t="s">
        <v>102</v>
      </c>
      <c r="D27" s="21">
        <v>40602.9</v>
      </c>
      <c r="E27" s="22">
        <f t="shared" si="0"/>
        <v>32482.320000000003</v>
      </c>
      <c r="F27" s="22">
        <f t="shared" si="1"/>
        <v>132.04195121951221</v>
      </c>
      <c r="G27" s="22">
        <f t="shared" si="2"/>
        <v>172.31474634146343</v>
      </c>
      <c r="H27" s="22">
        <f t="shared" si="3"/>
        <v>172.31474634146343</v>
      </c>
      <c r="I27" s="9"/>
      <c r="J27" s="9"/>
      <c r="K27" s="10" t="str">
        <f t="shared" si="4"/>
        <v>23 Краснодарский край</v>
      </c>
      <c r="L27" s="23">
        <v>23562</v>
      </c>
      <c r="M27" s="22">
        <f t="shared" si="5"/>
        <v>143.67073170731706</v>
      </c>
      <c r="N27" s="22">
        <f t="shared" si="6"/>
        <v>203.60212874123806</v>
      </c>
      <c r="O27" s="24">
        <f t="shared" si="7"/>
        <v>25632.042526532332</v>
      </c>
      <c r="P27" s="22">
        <f t="shared" si="8"/>
        <v>156.29294223495322</v>
      </c>
      <c r="Q27" s="12"/>
      <c r="R27" s="22">
        <f t="shared" si="9"/>
        <v>203.60212874123806</v>
      </c>
      <c r="S27" s="22">
        <f t="shared" si="10"/>
        <v>203.60212874123806</v>
      </c>
      <c r="T27" s="9"/>
      <c r="U27" s="9" t="s">
        <v>103</v>
      </c>
      <c r="V27" s="10"/>
      <c r="W27" s="10"/>
      <c r="X27" s="22">
        <f t="shared" si="11"/>
        <v>32482.320000000003</v>
      </c>
      <c r="Y27" s="22">
        <f t="shared" si="12"/>
        <v>156.29294223495322</v>
      </c>
      <c r="Z27" s="9"/>
      <c r="AA27" s="9"/>
      <c r="AB27" s="9"/>
      <c r="AC27" s="9"/>
      <c r="AD27" s="9"/>
      <c r="AE27" s="9"/>
      <c r="AF27" s="9"/>
    </row>
    <row r="28" spans="1:32" ht="15.5" x14ac:dyDescent="0.35">
      <c r="A28" s="18">
        <v>24</v>
      </c>
      <c r="B28" s="25">
        <v>24</v>
      </c>
      <c r="C28" s="20" t="s">
        <v>104</v>
      </c>
      <c r="D28" s="21">
        <v>64166.6</v>
      </c>
      <c r="E28" s="22">
        <f t="shared" si="0"/>
        <v>51333.279999999999</v>
      </c>
      <c r="F28" s="22">
        <f t="shared" si="1"/>
        <v>208.67186991869917</v>
      </c>
      <c r="G28" s="22">
        <f t="shared" si="2"/>
        <v>272.3167902439024</v>
      </c>
      <c r="H28" s="22">
        <f t="shared" si="3"/>
        <v>261.54039999999998</v>
      </c>
      <c r="I28" s="9"/>
      <c r="J28" s="9"/>
      <c r="K28" s="10" t="str">
        <f t="shared" si="4"/>
        <v>24 Красноярский край</v>
      </c>
      <c r="L28" s="23">
        <v>35904</v>
      </c>
      <c r="M28" s="22">
        <f t="shared" si="5"/>
        <v>218.92682926829269</v>
      </c>
      <c r="N28" s="22">
        <f t="shared" si="6"/>
        <v>310.25086284379137</v>
      </c>
      <c r="O28" s="24">
        <f t="shared" si="7"/>
        <v>39058.350516620689</v>
      </c>
      <c r="P28" s="22">
        <f t="shared" si="8"/>
        <v>238.1606738818335</v>
      </c>
      <c r="Q28" s="12"/>
      <c r="R28" s="22">
        <f t="shared" si="9"/>
        <v>310.25086284379137</v>
      </c>
      <c r="S28" s="22">
        <f t="shared" si="10"/>
        <v>310.25086284379137</v>
      </c>
      <c r="T28" s="9"/>
      <c r="U28" s="9" t="s">
        <v>105</v>
      </c>
      <c r="V28" s="10"/>
      <c r="W28" s="10"/>
      <c r="X28" s="22">
        <f t="shared" si="11"/>
        <v>51333.279999999999</v>
      </c>
      <c r="Y28" s="22">
        <f t="shared" si="12"/>
        <v>238.1606738818335</v>
      </c>
      <c r="Z28" s="9"/>
      <c r="AA28" s="9"/>
      <c r="AB28" s="9"/>
      <c r="AC28" s="9"/>
      <c r="AD28" s="9"/>
      <c r="AE28" s="9"/>
      <c r="AF28" s="9"/>
    </row>
    <row r="29" spans="1:32" ht="15.5" x14ac:dyDescent="0.35">
      <c r="A29" s="18">
        <v>25</v>
      </c>
      <c r="B29" s="18">
        <v>25</v>
      </c>
      <c r="C29" s="20" t="s">
        <v>106</v>
      </c>
      <c r="D29" s="21">
        <v>62821.9</v>
      </c>
      <c r="E29" s="22">
        <f t="shared" si="0"/>
        <v>50257.520000000004</v>
      </c>
      <c r="F29" s="22">
        <f t="shared" si="1"/>
        <v>204.2988617886179</v>
      </c>
      <c r="G29" s="22">
        <f t="shared" si="2"/>
        <v>266.61001463414635</v>
      </c>
      <c r="H29" s="22">
        <f t="shared" si="3"/>
        <v>256.48957560975612</v>
      </c>
      <c r="I29" s="9"/>
      <c r="J29" s="9"/>
      <c r="K29" s="10" t="str">
        <f t="shared" si="4"/>
        <v>25 Приморский край</v>
      </c>
      <c r="L29" s="23">
        <v>26928</v>
      </c>
      <c r="M29" s="22">
        <f t="shared" si="5"/>
        <v>164.19512195121951</v>
      </c>
      <c r="N29" s="22">
        <f t="shared" si="6"/>
        <v>232.68814713284348</v>
      </c>
      <c r="O29" s="24">
        <f t="shared" si="7"/>
        <v>29293.762887465517</v>
      </c>
      <c r="P29" s="22">
        <f t="shared" si="8"/>
        <v>178.62050541137509</v>
      </c>
      <c r="Q29" s="12"/>
      <c r="R29" s="22">
        <f t="shared" si="9"/>
        <v>266.61001463414635</v>
      </c>
      <c r="S29" s="22">
        <f t="shared" si="10"/>
        <v>256.48957560975612</v>
      </c>
      <c r="T29" s="9"/>
      <c r="U29" s="9" t="s">
        <v>107</v>
      </c>
      <c r="V29" s="10"/>
      <c r="W29" s="10"/>
      <c r="X29" s="22">
        <f t="shared" si="11"/>
        <v>50257.520000000004</v>
      </c>
      <c r="Y29" s="22">
        <f t="shared" si="12"/>
        <v>204.2988617886179</v>
      </c>
      <c r="Z29" s="9"/>
      <c r="AA29" s="9"/>
      <c r="AB29" s="9"/>
      <c r="AC29" s="9"/>
      <c r="AD29" s="9"/>
      <c r="AE29" s="9"/>
      <c r="AF29" s="9"/>
    </row>
    <row r="30" spans="1:32" ht="15.5" x14ac:dyDescent="0.35">
      <c r="A30" s="18">
        <v>26</v>
      </c>
      <c r="B30" s="19" t="s">
        <v>108</v>
      </c>
      <c r="C30" s="20" t="s">
        <v>109</v>
      </c>
      <c r="D30" s="21">
        <v>35269.599999999999</v>
      </c>
      <c r="E30" s="22">
        <f t="shared" si="0"/>
        <v>28215.68</v>
      </c>
      <c r="F30" s="22">
        <f t="shared" si="1"/>
        <v>114.69788617886179</v>
      </c>
      <c r="G30" s="22">
        <f t="shared" si="2"/>
        <v>149.68074146341462</v>
      </c>
      <c r="H30" s="22">
        <f t="shared" si="3"/>
        <v>149.68074146341462</v>
      </c>
      <c r="I30" s="9"/>
      <c r="J30" s="9"/>
      <c r="K30" s="10" t="str">
        <f t="shared" si="4"/>
        <v>26 Ставропольский край</v>
      </c>
      <c r="L30" s="23">
        <v>26094</v>
      </c>
      <c r="M30" s="22">
        <f t="shared" si="5"/>
        <v>159.10975609756099</v>
      </c>
      <c r="N30" s="22">
        <f t="shared" si="6"/>
        <v>225.4814509538183</v>
      </c>
      <c r="O30" s="24">
        <f t="shared" si="7"/>
        <v>28386.491710692411</v>
      </c>
      <c r="P30" s="22">
        <f t="shared" si="8"/>
        <v>173.08836408958788</v>
      </c>
      <c r="Q30" s="12"/>
      <c r="R30" s="22">
        <f t="shared" si="9"/>
        <v>225.4814509538183</v>
      </c>
      <c r="S30" s="22">
        <f t="shared" si="10"/>
        <v>225.4814509538183</v>
      </c>
      <c r="T30" s="9"/>
      <c r="U30" s="9" t="s">
        <v>110</v>
      </c>
      <c r="V30" s="10"/>
      <c r="W30" s="10"/>
      <c r="X30" s="22">
        <f t="shared" si="11"/>
        <v>28386.491710692411</v>
      </c>
      <c r="Y30" s="22">
        <f t="shared" si="12"/>
        <v>173.08836408958788</v>
      </c>
      <c r="Z30" s="9"/>
      <c r="AA30" s="9"/>
      <c r="AB30" s="9"/>
      <c r="AC30" s="9"/>
      <c r="AD30" s="9"/>
      <c r="AE30" s="9"/>
      <c r="AF30" s="9"/>
    </row>
    <row r="31" spans="1:32" ht="15.5" x14ac:dyDescent="0.35">
      <c r="A31" s="18">
        <v>27</v>
      </c>
      <c r="B31" s="18">
        <v>27</v>
      </c>
      <c r="C31" s="20" t="s">
        <v>111</v>
      </c>
      <c r="D31" s="21">
        <v>44219.3</v>
      </c>
      <c r="E31" s="22">
        <f t="shared" si="0"/>
        <v>35375.440000000002</v>
      </c>
      <c r="F31" s="22">
        <f t="shared" si="1"/>
        <v>143.80260162601627</v>
      </c>
      <c r="G31" s="22">
        <f t="shared" si="2"/>
        <v>187.66239512195122</v>
      </c>
      <c r="H31" s="22">
        <f t="shared" si="3"/>
        <v>186.61639512195123</v>
      </c>
      <c r="I31" s="9"/>
      <c r="J31" s="9"/>
      <c r="K31" s="10" t="str">
        <f t="shared" si="4"/>
        <v>27 Хабаровский край</v>
      </c>
      <c r="L31" s="23">
        <v>26928</v>
      </c>
      <c r="M31" s="22">
        <f t="shared" si="5"/>
        <v>164.19512195121951</v>
      </c>
      <c r="N31" s="22">
        <f t="shared" si="6"/>
        <v>232.68814713284348</v>
      </c>
      <c r="O31" s="24">
        <f t="shared" si="7"/>
        <v>29293.762887465517</v>
      </c>
      <c r="P31" s="22">
        <f t="shared" si="8"/>
        <v>178.62050541137509</v>
      </c>
      <c r="Q31" s="12"/>
      <c r="R31" s="22">
        <f t="shared" si="9"/>
        <v>232.68814713284348</v>
      </c>
      <c r="S31" s="22">
        <f t="shared" si="10"/>
        <v>232.68814713284348</v>
      </c>
      <c r="T31" s="9"/>
      <c r="U31" s="9"/>
      <c r="V31" s="10"/>
      <c r="W31" s="10"/>
      <c r="X31" s="22">
        <f t="shared" si="11"/>
        <v>35375.440000000002</v>
      </c>
      <c r="Y31" s="22">
        <f t="shared" si="12"/>
        <v>178.62050541137509</v>
      </c>
      <c r="Z31" s="9"/>
      <c r="AA31" s="9"/>
      <c r="AB31" s="9"/>
      <c r="AC31" s="9"/>
      <c r="AD31" s="9"/>
      <c r="AE31" s="9"/>
      <c r="AF31" s="9"/>
    </row>
    <row r="32" spans="1:32" ht="15.5" x14ac:dyDescent="0.35">
      <c r="A32" s="18">
        <v>28</v>
      </c>
      <c r="B32" s="18">
        <v>28</v>
      </c>
      <c r="C32" s="20" t="s">
        <v>112</v>
      </c>
      <c r="D32" s="21">
        <v>48527.199999999997</v>
      </c>
      <c r="E32" s="22">
        <f t="shared" si="0"/>
        <v>38821.760000000002</v>
      </c>
      <c r="F32" s="22">
        <f t="shared" si="1"/>
        <v>157.8120325203252</v>
      </c>
      <c r="G32" s="22">
        <f t="shared" si="2"/>
        <v>205.94470243902438</v>
      </c>
      <c r="H32" s="22">
        <f t="shared" si="3"/>
        <v>202.79728780487804</v>
      </c>
      <c r="I32" s="9"/>
      <c r="J32" s="9"/>
      <c r="K32" s="10" t="str">
        <f t="shared" si="4"/>
        <v>28 Амурская область</v>
      </c>
      <c r="L32" s="23">
        <v>29172</v>
      </c>
      <c r="M32" s="22">
        <f t="shared" si="5"/>
        <v>177.8780487804878</v>
      </c>
      <c r="N32" s="22">
        <f t="shared" si="6"/>
        <v>252.0788260605805</v>
      </c>
      <c r="O32" s="24">
        <f t="shared" si="7"/>
        <v>31734.909794754312</v>
      </c>
      <c r="P32" s="22">
        <f t="shared" si="8"/>
        <v>193.50554752898972</v>
      </c>
      <c r="Q32" s="12"/>
      <c r="R32" s="22">
        <f t="shared" si="9"/>
        <v>252.0788260605805</v>
      </c>
      <c r="S32" s="22">
        <f t="shared" si="10"/>
        <v>252.0788260605805</v>
      </c>
      <c r="T32" s="9"/>
      <c r="U32" s="9"/>
      <c r="V32" s="10"/>
      <c r="W32" s="10"/>
      <c r="X32" s="22">
        <f t="shared" si="11"/>
        <v>38821.760000000002</v>
      </c>
      <c r="Y32" s="22">
        <f t="shared" si="12"/>
        <v>193.50554752898972</v>
      </c>
      <c r="Z32" s="9"/>
      <c r="AA32" s="9"/>
      <c r="AB32" s="9"/>
      <c r="AC32" s="9"/>
      <c r="AD32" s="9"/>
      <c r="AE32" s="9"/>
      <c r="AF32" s="9"/>
    </row>
    <row r="33" spans="1:32" ht="15.5" x14ac:dyDescent="0.35">
      <c r="A33" s="18">
        <v>29</v>
      </c>
      <c r="B33" s="18">
        <v>29</v>
      </c>
      <c r="C33" s="20" t="s">
        <v>113</v>
      </c>
      <c r="D33" s="21">
        <v>45470</v>
      </c>
      <c r="E33" s="22">
        <f t="shared" si="0"/>
        <v>36376</v>
      </c>
      <c r="F33" s="22">
        <f t="shared" si="1"/>
        <v>147.869918699187</v>
      </c>
      <c r="G33" s="22">
        <f t="shared" si="2"/>
        <v>192.97024390243902</v>
      </c>
      <c r="H33" s="22">
        <f t="shared" si="3"/>
        <v>191.31414634146341</v>
      </c>
      <c r="I33" s="9"/>
      <c r="J33" s="9"/>
      <c r="K33" s="10" t="str">
        <f t="shared" si="4"/>
        <v>29 Архангельская область</v>
      </c>
      <c r="L33" s="23">
        <v>26928</v>
      </c>
      <c r="M33" s="22">
        <f t="shared" si="5"/>
        <v>164.19512195121951</v>
      </c>
      <c r="N33" s="22">
        <f t="shared" si="6"/>
        <v>232.68814713284348</v>
      </c>
      <c r="O33" s="24">
        <f t="shared" si="7"/>
        <v>29293.762887465517</v>
      </c>
      <c r="P33" s="22">
        <f t="shared" si="8"/>
        <v>178.62050541137509</v>
      </c>
      <c r="Q33" s="12"/>
      <c r="R33" s="22">
        <f t="shared" si="9"/>
        <v>232.68814713284348</v>
      </c>
      <c r="S33" s="22">
        <f t="shared" si="10"/>
        <v>232.68814713284348</v>
      </c>
      <c r="T33" s="9"/>
      <c r="U33" s="9"/>
      <c r="V33" s="10"/>
      <c r="W33" s="10"/>
      <c r="X33" s="22">
        <f t="shared" si="11"/>
        <v>36376</v>
      </c>
      <c r="Y33" s="22">
        <f t="shared" si="12"/>
        <v>178.62050541137509</v>
      </c>
      <c r="Z33" s="9"/>
      <c r="AA33" s="9"/>
      <c r="AB33" s="9"/>
      <c r="AC33" s="9"/>
      <c r="AD33" s="9"/>
      <c r="AE33" s="9"/>
      <c r="AF33" s="9"/>
    </row>
    <row r="34" spans="1:32" ht="15.5" x14ac:dyDescent="0.35">
      <c r="A34" s="18">
        <v>30</v>
      </c>
      <c r="B34" s="18">
        <v>30</v>
      </c>
      <c r="C34" s="20" t="s">
        <v>114</v>
      </c>
      <c r="D34" s="21">
        <v>31661.3</v>
      </c>
      <c r="E34" s="22">
        <f t="shared" si="0"/>
        <v>25329.040000000001</v>
      </c>
      <c r="F34" s="22">
        <f t="shared" si="1"/>
        <v>102.96357723577236</v>
      </c>
      <c r="G34" s="22">
        <f t="shared" si="2"/>
        <v>134.36746829268293</v>
      </c>
      <c r="H34" s="22">
        <f t="shared" si="3"/>
        <v>134.36746829268293</v>
      </c>
      <c r="I34" s="9"/>
      <c r="J34" s="9"/>
      <c r="K34" s="10" t="str">
        <f t="shared" si="4"/>
        <v>30 Астраханская область</v>
      </c>
      <c r="L34" s="23">
        <v>22440</v>
      </c>
      <c r="M34" s="22">
        <f t="shared" si="5"/>
        <v>136.82926829268294</v>
      </c>
      <c r="N34" s="22">
        <f t="shared" si="6"/>
        <v>193.90678927736963</v>
      </c>
      <c r="O34" s="24">
        <f t="shared" si="7"/>
        <v>24411.469072887936</v>
      </c>
      <c r="P34" s="22">
        <f t="shared" si="8"/>
        <v>148.85042117614594</v>
      </c>
      <c r="Q34" s="12"/>
      <c r="R34" s="22">
        <f t="shared" si="9"/>
        <v>193.90678927736963</v>
      </c>
      <c r="S34" s="22">
        <f t="shared" si="10"/>
        <v>193.90678927736963</v>
      </c>
      <c r="T34" s="9"/>
      <c r="U34" s="9"/>
      <c r="V34" s="10"/>
      <c r="W34" s="10"/>
      <c r="X34" s="22">
        <f t="shared" si="11"/>
        <v>25329.040000000001</v>
      </c>
      <c r="Y34" s="22">
        <f t="shared" si="12"/>
        <v>148.85042117614594</v>
      </c>
      <c r="Z34" s="9"/>
      <c r="AA34" s="9"/>
      <c r="AB34" s="9"/>
      <c r="AC34" s="9"/>
      <c r="AD34" s="9"/>
      <c r="AE34" s="9"/>
      <c r="AF34" s="9"/>
    </row>
    <row r="35" spans="1:32" ht="15.5" x14ac:dyDescent="0.35">
      <c r="A35" s="18">
        <v>31</v>
      </c>
      <c r="B35" s="18">
        <v>31</v>
      </c>
      <c r="C35" s="26" t="s">
        <v>115</v>
      </c>
      <c r="D35" s="21">
        <v>39215.300000000003</v>
      </c>
      <c r="E35" s="22">
        <f t="shared" si="0"/>
        <v>31372.240000000005</v>
      </c>
      <c r="F35" s="22">
        <f t="shared" si="1"/>
        <v>127.52943089430896</v>
      </c>
      <c r="G35" s="22">
        <f t="shared" si="2"/>
        <v>166.42590731707318</v>
      </c>
      <c r="H35" s="22">
        <f t="shared" si="3"/>
        <v>166.42590731707318</v>
      </c>
      <c r="I35" s="9"/>
      <c r="J35" s="9"/>
      <c r="K35" s="10" t="str">
        <f t="shared" si="4"/>
        <v>31 Белгородская область</v>
      </c>
      <c r="L35" s="23">
        <v>22440</v>
      </c>
      <c r="M35" s="22">
        <f t="shared" si="5"/>
        <v>136.82926829268294</v>
      </c>
      <c r="N35" s="22">
        <f t="shared" si="6"/>
        <v>193.90678927736963</v>
      </c>
      <c r="O35" s="24">
        <f t="shared" si="7"/>
        <v>24411.469072887936</v>
      </c>
      <c r="P35" s="22">
        <f t="shared" si="8"/>
        <v>148.85042117614594</v>
      </c>
      <c r="Q35" s="12"/>
      <c r="R35" s="22">
        <f t="shared" si="9"/>
        <v>193.90678927736963</v>
      </c>
      <c r="S35" s="22">
        <f t="shared" si="10"/>
        <v>193.90678927736963</v>
      </c>
      <c r="T35" s="9"/>
      <c r="U35" s="9"/>
      <c r="V35" s="10"/>
      <c r="W35" s="10"/>
      <c r="X35" s="22">
        <f t="shared" si="11"/>
        <v>31372.240000000005</v>
      </c>
      <c r="Y35" s="22">
        <f t="shared" si="12"/>
        <v>148.85042117614594</v>
      </c>
      <c r="Z35" s="9"/>
      <c r="AA35" s="9"/>
      <c r="AB35" s="9"/>
      <c r="AC35" s="9"/>
      <c r="AD35" s="9"/>
      <c r="AE35" s="9"/>
      <c r="AF35" s="9"/>
    </row>
    <row r="36" spans="1:32" ht="15.5" x14ac:dyDescent="0.35">
      <c r="A36" s="18">
        <v>32</v>
      </c>
      <c r="B36" s="18">
        <v>32</v>
      </c>
      <c r="C36" s="26" t="s">
        <v>116</v>
      </c>
      <c r="D36" s="21">
        <v>35876</v>
      </c>
      <c r="E36" s="22">
        <f t="shared" si="0"/>
        <v>28700.800000000003</v>
      </c>
      <c r="F36" s="22">
        <f t="shared" si="1"/>
        <v>116.66991869918701</v>
      </c>
      <c r="G36" s="22">
        <f t="shared" si="2"/>
        <v>152.25424390243904</v>
      </c>
      <c r="H36" s="22">
        <f t="shared" si="3"/>
        <v>152.25424390243904</v>
      </c>
      <c r="I36" s="9"/>
      <c r="J36" s="9"/>
      <c r="K36" s="10" t="str">
        <f t="shared" si="4"/>
        <v>32 Брянская область</v>
      </c>
      <c r="L36" s="23">
        <v>22440</v>
      </c>
      <c r="M36" s="22">
        <f t="shared" si="5"/>
        <v>136.82926829268294</v>
      </c>
      <c r="N36" s="22">
        <f t="shared" si="6"/>
        <v>193.90678927736963</v>
      </c>
      <c r="O36" s="24">
        <f t="shared" si="7"/>
        <v>24411.469072887936</v>
      </c>
      <c r="P36" s="22">
        <f t="shared" si="8"/>
        <v>148.85042117614594</v>
      </c>
      <c r="Q36" s="12"/>
      <c r="R36" s="22">
        <f t="shared" si="9"/>
        <v>193.90678927736963</v>
      </c>
      <c r="S36" s="22">
        <f t="shared" si="10"/>
        <v>193.90678927736963</v>
      </c>
      <c r="T36" s="9"/>
      <c r="U36" s="9"/>
      <c r="V36" s="10"/>
      <c r="W36" s="10"/>
      <c r="X36" s="22">
        <f t="shared" si="11"/>
        <v>28700.800000000003</v>
      </c>
      <c r="Y36" s="22">
        <f t="shared" si="12"/>
        <v>148.85042117614594</v>
      </c>
      <c r="Z36" s="9"/>
      <c r="AA36" s="9"/>
      <c r="AB36" s="9"/>
      <c r="AC36" s="9"/>
      <c r="AD36" s="9"/>
      <c r="AE36" s="9"/>
      <c r="AF36" s="9"/>
    </row>
    <row r="37" spans="1:32" ht="15.5" x14ac:dyDescent="0.35">
      <c r="A37" s="18">
        <v>33</v>
      </c>
      <c r="B37" s="18">
        <v>33</v>
      </c>
      <c r="C37" s="26" t="s">
        <v>117</v>
      </c>
      <c r="D37" s="21">
        <v>31870.3</v>
      </c>
      <c r="E37" s="22">
        <f t="shared" ref="E37:E68" si="13">D37*0.8</f>
        <v>25496.240000000002</v>
      </c>
      <c r="F37" s="22">
        <f t="shared" ref="F37:F68" si="14">E37/246</f>
        <v>103.64325203252034</v>
      </c>
      <c r="G37" s="22">
        <f t="shared" ref="G37:G68" si="15">F37*1.305</f>
        <v>135.25444390243902</v>
      </c>
      <c r="H37" s="22">
        <f t="shared" ref="H37:H68" si="16">IF(F37&gt;$M$5,$M$5*1.305+(F37-$M$5)*1.155,F37*1.305)</f>
        <v>135.25444390243902</v>
      </c>
      <c r="I37" s="9"/>
      <c r="J37" s="9"/>
      <c r="K37" s="10" t="str">
        <f t="shared" ref="K37:K68" si="17">CONCATENATE(B37," ",C37)</f>
        <v>33 Владимирская область</v>
      </c>
      <c r="L37" s="23">
        <v>22440</v>
      </c>
      <c r="M37" s="22">
        <f t="shared" ref="M37:M68" si="18">L37/164</f>
        <v>136.82926829268294</v>
      </c>
      <c r="N37" s="22">
        <f t="shared" ref="N37:N68" si="19">((M37/29.3*28*100%/12)+M37)*1.305+M37*164*24/730*3/12/164</f>
        <v>193.90678927736963</v>
      </c>
      <c r="O37" s="24">
        <f t="shared" ref="O37:O68" si="20">($L37/29.3*28/12)+$L37+$L37*24/730*3/12</f>
        <v>24411.469072887936</v>
      </c>
      <c r="P37" s="22">
        <f t="shared" ref="P37:P68" si="21">($M37/29.3*28/12)+$M37+$M37*24/730*3/12</f>
        <v>148.85042117614594</v>
      </c>
      <c r="Q37" s="12"/>
      <c r="R37" s="22">
        <f t="shared" ref="R37:R68" si="22">IF(N37&gt;G37,N37,G37)</f>
        <v>193.90678927736963</v>
      </c>
      <c r="S37" s="22">
        <f t="shared" ref="S37:S68" si="23">IF(N37&gt;H37,N37,H37)</f>
        <v>193.90678927736963</v>
      </c>
      <c r="T37" s="9"/>
      <c r="U37" s="9"/>
      <c r="V37" s="10"/>
      <c r="W37" s="10"/>
      <c r="X37" s="22">
        <f t="shared" ref="X37:X68" si="24">IF(O37&gt;E37,O37,E37)</f>
        <v>25496.240000000002</v>
      </c>
      <c r="Y37" s="22">
        <f t="shared" ref="Y37:Y68" si="25">IF(P37&gt;F37,P37,F37)</f>
        <v>148.85042117614594</v>
      </c>
      <c r="Z37" s="9"/>
      <c r="AA37" s="9"/>
      <c r="AB37" s="9"/>
      <c r="AC37" s="9"/>
      <c r="AD37" s="9"/>
      <c r="AE37" s="9"/>
      <c r="AF37" s="9"/>
    </row>
    <row r="38" spans="1:32" ht="15.5" x14ac:dyDescent="0.35">
      <c r="A38" s="18">
        <v>34</v>
      </c>
      <c r="B38" s="18">
        <v>34</v>
      </c>
      <c r="C38" s="20" t="s">
        <v>118</v>
      </c>
      <c r="D38" s="21">
        <v>33823.4</v>
      </c>
      <c r="E38" s="22">
        <f t="shared" si="13"/>
        <v>27058.720000000001</v>
      </c>
      <c r="F38" s="22">
        <f t="shared" si="14"/>
        <v>109.99479674796748</v>
      </c>
      <c r="G38" s="22">
        <f t="shared" si="15"/>
        <v>143.54320975609755</v>
      </c>
      <c r="H38" s="22">
        <f t="shared" si="16"/>
        <v>143.54320975609755</v>
      </c>
      <c r="I38" s="9"/>
      <c r="J38" s="9"/>
      <c r="K38" s="10" t="str">
        <f t="shared" si="17"/>
        <v>34 Волгоградская область</v>
      </c>
      <c r="L38" s="23">
        <v>22440</v>
      </c>
      <c r="M38" s="22">
        <f t="shared" si="18"/>
        <v>136.82926829268294</v>
      </c>
      <c r="N38" s="22">
        <f t="shared" si="19"/>
        <v>193.90678927736963</v>
      </c>
      <c r="O38" s="24">
        <f t="shared" si="20"/>
        <v>24411.469072887936</v>
      </c>
      <c r="P38" s="22">
        <f t="shared" si="21"/>
        <v>148.85042117614594</v>
      </c>
      <c r="Q38" s="12"/>
      <c r="R38" s="22">
        <f t="shared" si="22"/>
        <v>193.90678927736963</v>
      </c>
      <c r="S38" s="22">
        <f t="shared" si="23"/>
        <v>193.90678927736963</v>
      </c>
      <c r="T38" s="9"/>
      <c r="U38" s="9"/>
      <c r="V38" s="10"/>
      <c r="W38" s="10"/>
      <c r="X38" s="22">
        <f t="shared" si="24"/>
        <v>27058.720000000001</v>
      </c>
      <c r="Y38" s="22">
        <f t="shared" si="25"/>
        <v>148.85042117614594</v>
      </c>
      <c r="Z38" s="9"/>
      <c r="AA38" s="9"/>
      <c r="AB38" s="9"/>
      <c r="AC38" s="9"/>
      <c r="AD38" s="9"/>
      <c r="AE38" s="9"/>
      <c r="AF38" s="9"/>
    </row>
    <row r="39" spans="1:32" ht="15.5" x14ac:dyDescent="0.35">
      <c r="A39" s="18">
        <v>35</v>
      </c>
      <c r="B39" s="18">
        <v>35</v>
      </c>
      <c r="C39" s="20" t="s">
        <v>119</v>
      </c>
      <c r="D39" s="21">
        <v>35091.5</v>
      </c>
      <c r="E39" s="22">
        <f t="shared" si="13"/>
        <v>28073.200000000001</v>
      </c>
      <c r="F39" s="22">
        <f t="shared" si="14"/>
        <v>114.11869918699188</v>
      </c>
      <c r="G39" s="22">
        <f t="shared" si="15"/>
        <v>148.92490243902438</v>
      </c>
      <c r="H39" s="22">
        <f t="shared" si="16"/>
        <v>148.92490243902438</v>
      </c>
      <c r="I39" s="9"/>
      <c r="J39" s="9"/>
      <c r="K39" s="10" t="str">
        <f t="shared" si="17"/>
        <v>35 Вологодская область</v>
      </c>
      <c r="L39" s="23">
        <v>22440</v>
      </c>
      <c r="M39" s="22">
        <f t="shared" si="18"/>
        <v>136.82926829268294</v>
      </c>
      <c r="N39" s="22">
        <f t="shared" si="19"/>
        <v>193.90678927736963</v>
      </c>
      <c r="O39" s="24">
        <f t="shared" si="20"/>
        <v>24411.469072887936</v>
      </c>
      <c r="P39" s="22">
        <f t="shared" si="21"/>
        <v>148.85042117614594</v>
      </c>
      <c r="Q39" s="12"/>
      <c r="R39" s="22">
        <f t="shared" si="22"/>
        <v>193.90678927736963</v>
      </c>
      <c r="S39" s="22">
        <f t="shared" si="23"/>
        <v>193.90678927736963</v>
      </c>
      <c r="T39" s="9"/>
      <c r="U39" s="9"/>
      <c r="V39" s="10"/>
      <c r="W39" s="10"/>
      <c r="X39" s="22">
        <f t="shared" si="24"/>
        <v>28073.200000000001</v>
      </c>
      <c r="Y39" s="22">
        <f t="shared" si="25"/>
        <v>148.85042117614594</v>
      </c>
      <c r="Z39" s="9"/>
      <c r="AA39" s="9"/>
      <c r="AB39" s="9"/>
      <c r="AC39" s="9"/>
      <c r="AD39" s="9"/>
      <c r="AE39" s="9"/>
      <c r="AF39" s="9"/>
    </row>
    <row r="40" spans="1:32" ht="15.5" x14ac:dyDescent="0.35">
      <c r="A40" s="18">
        <v>36</v>
      </c>
      <c r="B40" s="18">
        <v>36</v>
      </c>
      <c r="C40" s="26" t="s">
        <v>120</v>
      </c>
      <c r="D40" s="21">
        <v>45847.8</v>
      </c>
      <c r="E40" s="22">
        <f t="shared" si="13"/>
        <v>36678.240000000005</v>
      </c>
      <c r="F40" s="22">
        <f t="shared" si="14"/>
        <v>149.09853658536588</v>
      </c>
      <c r="G40" s="22">
        <f t="shared" si="15"/>
        <v>194.57359024390246</v>
      </c>
      <c r="H40" s="22">
        <f t="shared" si="16"/>
        <v>192.73320000000001</v>
      </c>
      <c r="I40" s="9"/>
      <c r="J40" s="9"/>
      <c r="K40" s="10" t="str">
        <f t="shared" si="17"/>
        <v>36 Воронежская область</v>
      </c>
      <c r="L40" s="23">
        <v>22440</v>
      </c>
      <c r="M40" s="22">
        <f t="shared" si="18"/>
        <v>136.82926829268294</v>
      </c>
      <c r="N40" s="22">
        <f t="shared" si="19"/>
        <v>193.90678927736963</v>
      </c>
      <c r="O40" s="24">
        <f t="shared" si="20"/>
        <v>24411.469072887936</v>
      </c>
      <c r="P40" s="22">
        <f t="shared" si="21"/>
        <v>148.85042117614594</v>
      </c>
      <c r="Q40" s="12"/>
      <c r="R40" s="22">
        <f t="shared" si="22"/>
        <v>194.57359024390246</v>
      </c>
      <c r="S40" s="22">
        <f t="shared" si="23"/>
        <v>193.90678927736963</v>
      </c>
      <c r="T40" s="9"/>
      <c r="U40" s="9"/>
      <c r="V40" s="10"/>
      <c r="W40" s="10"/>
      <c r="X40" s="22">
        <f t="shared" si="24"/>
        <v>36678.240000000005</v>
      </c>
      <c r="Y40" s="22">
        <f t="shared" si="25"/>
        <v>149.09853658536588</v>
      </c>
      <c r="Z40" s="9"/>
      <c r="AA40" s="9"/>
      <c r="AB40" s="9"/>
      <c r="AC40" s="9"/>
      <c r="AD40" s="9"/>
      <c r="AE40" s="9"/>
      <c r="AF40" s="9"/>
    </row>
    <row r="41" spans="1:32" ht="15.5" x14ac:dyDescent="0.35">
      <c r="A41" s="18">
        <v>37</v>
      </c>
      <c r="B41" s="18">
        <v>37</v>
      </c>
      <c r="C41" s="26" t="s">
        <v>121</v>
      </c>
      <c r="D41" s="21">
        <v>41857</v>
      </c>
      <c r="E41" s="22">
        <f t="shared" si="13"/>
        <v>33485.599999999999</v>
      </c>
      <c r="F41" s="22">
        <f t="shared" si="14"/>
        <v>136.12032520325204</v>
      </c>
      <c r="G41" s="22">
        <f t="shared" si="15"/>
        <v>177.63702439024391</v>
      </c>
      <c r="H41" s="22">
        <f t="shared" si="16"/>
        <v>177.63702439024391</v>
      </c>
      <c r="I41" s="9"/>
      <c r="J41" s="9"/>
      <c r="K41" s="10" t="str">
        <f t="shared" si="17"/>
        <v>37 Ивановская область</v>
      </c>
      <c r="L41" s="23">
        <v>22440</v>
      </c>
      <c r="M41" s="22">
        <f t="shared" si="18"/>
        <v>136.82926829268294</v>
      </c>
      <c r="N41" s="22">
        <f t="shared" si="19"/>
        <v>193.90678927736963</v>
      </c>
      <c r="O41" s="24">
        <f t="shared" si="20"/>
        <v>24411.469072887936</v>
      </c>
      <c r="P41" s="22">
        <f t="shared" si="21"/>
        <v>148.85042117614594</v>
      </c>
      <c r="Q41" s="12"/>
      <c r="R41" s="22">
        <f t="shared" si="22"/>
        <v>193.90678927736963</v>
      </c>
      <c r="S41" s="22">
        <f t="shared" si="23"/>
        <v>193.90678927736963</v>
      </c>
      <c r="T41" s="9"/>
      <c r="U41" s="9"/>
      <c r="V41" s="10"/>
      <c r="W41" s="10"/>
      <c r="X41" s="22">
        <f t="shared" si="24"/>
        <v>33485.599999999999</v>
      </c>
      <c r="Y41" s="22">
        <f t="shared" si="25"/>
        <v>148.85042117614594</v>
      </c>
      <c r="Z41" s="9"/>
      <c r="AA41" s="9"/>
      <c r="AB41" s="9"/>
      <c r="AC41" s="9"/>
      <c r="AD41" s="9"/>
      <c r="AE41" s="9"/>
      <c r="AF41" s="9"/>
    </row>
    <row r="42" spans="1:32" ht="15.5" x14ac:dyDescent="0.35">
      <c r="A42" s="18">
        <v>38</v>
      </c>
      <c r="B42" s="27">
        <v>38</v>
      </c>
      <c r="C42" s="20" t="s">
        <v>122</v>
      </c>
      <c r="D42" s="21">
        <v>53320.7</v>
      </c>
      <c r="E42" s="22">
        <f t="shared" si="13"/>
        <v>42656.56</v>
      </c>
      <c r="F42" s="22">
        <f t="shared" si="14"/>
        <v>173.40065040650404</v>
      </c>
      <c r="G42" s="22">
        <f t="shared" si="15"/>
        <v>226.28784878048776</v>
      </c>
      <c r="H42" s="22">
        <f t="shared" si="16"/>
        <v>220.80214146341459</v>
      </c>
      <c r="I42" s="9"/>
      <c r="J42" s="9"/>
      <c r="K42" s="10" t="str">
        <f t="shared" si="17"/>
        <v>38 Иркутская область</v>
      </c>
      <c r="L42" s="23">
        <v>29172</v>
      </c>
      <c r="M42" s="22">
        <f t="shared" si="18"/>
        <v>177.8780487804878</v>
      </c>
      <c r="N42" s="22">
        <f t="shared" si="19"/>
        <v>252.0788260605805</v>
      </c>
      <c r="O42" s="24">
        <f t="shared" si="20"/>
        <v>31734.909794754312</v>
      </c>
      <c r="P42" s="22">
        <f t="shared" si="21"/>
        <v>193.50554752898972</v>
      </c>
      <c r="Q42" s="12"/>
      <c r="R42" s="22">
        <f t="shared" si="22"/>
        <v>252.0788260605805</v>
      </c>
      <c r="S42" s="22">
        <f t="shared" si="23"/>
        <v>252.0788260605805</v>
      </c>
      <c r="T42" s="9"/>
      <c r="U42" s="9"/>
      <c r="V42" s="10"/>
      <c r="W42" s="10"/>
      <c r="X42" s="22">
        <f t="shared" si="24"/>
        <v>42656.56</v>
      </c>
      <c r="Y42" s="22">
        <f t="shared" si="25"/>
        <v>193.50554752898972</v>
      </c>
      <c r="Z42" s="9"/>
      <c r="AA42" s="9"/>
      <c r="AB42" s="9"/>
      <c r="AC42" s="9"/>
      <c r="AD42" s="9"/>
      <c r="AE42" s="9"/>
      <c r="AF42" s="9"/>
    </row>
    <row r="43" spans="1:32" ht="15.5" x14ac:dyDescent="0.35">
      <c r="A43" s="18">
        <v>39</v>
      </c>
      <c r="B43" s="18">
        <v>39</v>
      </c>
      <c r="C43" s="20" t="s">
        <v>123</v>
      </c>
      <c r="D43" s="21">
        <v>45374.400000000001</v>
      </c>
      <c r="E43" s="22">
        <f t="shared" si="13"/>
        <v>36299.520000000004</v>
      </c>
      <c r="F43" s="22">
        <f t="shared" si="14"/>
        <v>147.55902439024391</v>
      </c>
      <c r="G43" s="22">
        <f t="shared" si="15"/>
        <v>192.56452682926829</v>
      </c>
      <c r="H43" s="22">
        <f t="shared" si="16"/>
        <v>190.95506341463414</v>
      </c>
      <c r="I43" s="9"/>
      <c r="J43" s="9"/>
      <c r="K43" s="10" t="str">
        <f t="shared" si="17"/>
        <v>39 Калининградская область</v>
      </c>
      <c r="L43" s="23">
        <v>23000</v>
      </c>
      <c r="M43" s="22">
        <f t="shared" si="18"/>
        <v>140.2439024390244</v>
      </c>
      <c r="N43" s="22">
        <f t="shared" si="19"/>
        <v>198.74581788678702</v>
      </c>
      <c r="O43" s="24">
        <f t="shared" si="20"/>
        <v>25020.667944582106</v>
      </c>
      <c r="P43" s="22">
        <f t="shared" si="21"/>
        <v>152.56504844257381</v>
      </c>
      <c r="Q43" s="12"/>
      <c r="R43" s="22">
        <f t="shared" si="22"/>
        <v>198.74581788678702</v>
      </c>
      <c r="S43" s="22">
        <f t="shared" si="23"/>
        <v>198.74581788678702</v>
      </c>
      <c r="T43" s="9"/>
      <c r="U43" s="9"/>
      <c r="V43" s="10"/>
      <c r="W43" s="10"/>
      <c r="X43" s="22">
        <f t="shared" si="24"/>
        <v>36299.520000000004</v>
      </c>
      <c r="Y43" s="22">
        <f t="shared" si="25"/>
        <v>152.56504844257381</v>
      </c>
      <c r="Z43" s="9"/>
      <c r="AA43" s="9"/>
      <c r="AB43" s="9"/>
      <c r="AC43" s="9"/>
      <c r="AD43" s="9"/>
      <c r="AE43" s="9"/>
      <c r="AF43" s="9"/>
    </row>
    <row r="44" spans="1:32" ht="15.5" x14ac:dyDescent="0.35">
      <c r="A44" s="18">
        <v>40</v>
      </c>
      <c r="B44" s="18">
        <v>40</v>
      </c>
      <c r="C44" s="26" t="s">
        <v>124</v>
      </c>
      <c r="D44" s="21">
        <v>32439.1</v>
      </c>
      <c r="E44" s="22">
        <f t="shared" si="13"/>
        <v>25951.279999999999</v>
      </c>
      <c r="F44" s="22">
        <f t="shared" si="14"/>
        <v>105.49300813008129</v>
      </c>
      <c r="G44" s="22">
        <f t="shared" si="15"/>
        <v>137.66837560975608</v>
      </c>
      <c r="H44" s="22">
        <f t="shared" si="16"/>
        <v>137.66837560975608</v>
      </c>
      <c r="I44" s="9"/>
      <c r="J44" s="9"/>
      <c r="K44" s="10" t="str">
        <f t="shared" si="17"/>
        <v>40 Калужская область</v>
      </c>
      <c r="L44" s="23">
        <v>22440</v>
      </c>
      <c r="M44" s="22">
        <f t="shared" si="18"/>
        <v>136.82926829268294</v>
      </c>
      <c r="N44" s="22">
        <f t="shared" si="19"/>
        <v>193.90678927736963</v>
      </c>
      <c r="O44" s="24">
        <f t="shared" si="20"/>
        <v>24411.469072887936</v>
      </c>
      <c r="P44" s="22">
        <f t="shared" si="21"/>
        <v>148.85042117614594</v>
      </c>
      <c r="Q44" s="12"/>
      <c r="R44" s="22">
        <f t="shared" si="22"/>
        <v>193.90678927736963</v>
      </c>
      <c r="S44" s="22">
        <f t="shared" si="23"/>
        <v>193.90678927736963</v>
      </c>
      <c r="T44" s="9"/>
      <c r="U44" s="9"/>
      <c r="V44" s="10"/>
      <c r="W44" s="10"/>
      <c r="X44" s="22">
        <f t="shared" si="24"/>
        <v>25951.279999999999</v>
      </c>
      <c r="Y44" s="22">
        <f t="shared" si="25"/>
        <v>148.85042117614594</v>
      </c>
      <c r="Z44" s="9"/>
      <c r="AA44" s="9"/>
      <c r="AB44" s="9"/>
      <c r="AC44" s="9"/>
      <c r="AD44" s="9"/>
      <c r="AE44" s="9"/>
      <c r="AF44" s="9"/>
    </row>
    <row r="45" spans="1:32" ht="15.5" x14ac:dyDescent="0.35">
      <c r="A45" s="18">
        <v>41</v>
      </c>
      <c r="B45" s="18">
        <v>41</v>
      </c>
      <c r="C45" s="20" t="s">
        <v>125</v>
      </c>
      <c r="D45" s="21">
        <v>81323.399999999994</v>
      </c>
      <c r="E45" s="22">
        <f t="shared" si="13"/>
        <v>65058.720000000001</v>
      </c>
      <c r="F45" s="22">
        <f t="shared" si="14"/>
        <v>264.46634146341466</v>
      </c>
      <c r="G45" s="22">
        <f t="shared" si="15"/>
        <v>345.12857560975613</v>
      </c>
      <c r="H45" s="22">
        <f t="shared" si="16"/>
        <v>325.98301463414634</v>
      </c>
      <c r="I45" s="9"/>
      <c r="J45" s="9"/>
      <c r="K45" s="10" t="str">
        <f t="shared" si="17"/>
        <v>41 Камчатский край</v>
      </c>
      <c r="L45" s="23">
        <v>40392</v>
      </c>
      <c r="M45" s="22">
        <f t="shared" si="18"/>
        <v>246.29268292682926</v>
      </c>
      <c r="N45" s="22">
        <f t="shared" si="19"/>
        <v>349.03222069926528</v>
      </c>
      <c r="O45" s="24">
        <f t="shared" si="20"/>
        <v>43940.64433119828</v>
      </c>
      <c r="P45" s="22">
        <f t="shared" si="21"/>
        <v>267.93075811706268</v>
      </c>
      <c r="Q45" s="12"/>
      <c r="R45" s="22">
        <f t="shared" si="22"/>
        <v>349.03222069926528</v>
      </c>
      <c r="S45" s="22">
        <f t="shared" si="23"/>
        <v>349.03222069926528</v>
      </c>
      <c r="T45" s="9"/>
      <c r="U45" s="9"/>
      <c r="V45" s="10"/>
      <c r="W45" s="10"/>
      <c r="X45" s="22">
        <f t="shared" si="24"/>
        <v>65058.720000000001</v>
      </c>
      <c r="Y45" s="22">
        <f t="shared" si="25"/>
        <v>267.93075811706268</v>
      </c>
      <c r="Z45" s="9"/>
      <c r="AA45" s="9"/>
      <c r="AB45" s="9"/>
      <c r="AC45" s="9"/>
      <c r="AD45" s="9"/>
      <c r="AE45" s="9"/>
      <c r="AF45" s="9"/>
    </row>
    <row r="46" spans="1:32" ht="15.5" x14ac:dyDescent="0.35">
      <c r="A46" s="18">
        <v>42</v>
      </c>
      <c r="B46" s="18">
        <v>42</v>
      </c>
      <c r="C46" s="20" t="s">
        <v>126</v>
      </c>
      <c r="D46" s="21">
        <v>36384.5</v>
      </c>
      <c r="E46" s="22">
        <f t="shared" si="13"/>
        <v>29107.600000000002</v>
      </c>
      <c r="F46" s="22">
        <f t="shared" si="14"/>
        <v>118.32357723577236</v>
      </c>
      <c r="G46" s="22">
        <f t="shared" si="15"/>
        <v>154.41226829268294</v>
      </c>
      <c r="H46" s="22">
        <f t="shared" si="16"/>
        <v>154.41226829268294</v>
      </c>
      <c r="I46" s="9"/>
      <c r="J46" s="9"/>
      <c r="K46" s="10" t="str">
        <f t="shared" si="17"/>
        <v>42 Кемеровская область - Кузбасс</v>
      </c>
      <c r="L46" s="28">
        <v>35006</v>
      </c>
      <c r="M46" s="22">
        <f t="shared" si="18"/>
        <v>213.45121951219511</v>
      </c>
      <c r="N46" s="22">
        <f t="shared" si="19"/>
        <v>302.49113482368983</v>
      </c>
      <c r="O46" s="24">
        <f t="shared" si="20"/>
        <v>38081.456611653965</v>
      </c>
      <c r="P46" s="22">
        <f t="shared" si="21"/>
        <v>232.20400372959736</v>
      </c>
      <c r="Q46" s="12"/>
      <c r="R46" s="22">
        <f t="shared" si="22"/>
        <v>302.49113482368983</v>
      </c>
      <c r="S46" s="22">
        <f t="shared" si="23"/>
        <v>302.49113482368983</v>
      </c>
      <c r="T46" s="9"/>
      <c r="U46" s="9"/>
      <c r="V46" s="10"/>
      <c r="W46" s="10"/>
      <c r="X46" s="22">
        <f t="shared" si="24"/>
        <v>38081.456611653965</v>
      </c>
      <c r="Y46" s="22">
        <f t="shared" si="25"/>
        <v>232.20400372959736</v>
      </c>
      <c r="Z46" s="9"/>
      <c r="AA46" s="9"/>
      <c r="AB46" s="9"/>
      <c r="AC46" s="9"/>
      <c r="AD46" s="9"/>
      <c r="AE46" s="9"/>
      <c r="AF46" s="9"/>
    </row>
    <row r="47" spans="1:32" ht="15.5" x14ac:dyDescent="0.35">
      <c r="A47" s="18">
        <v>43</v>
      </c>
      <c r="B47" s="19" t="s">
        <v>127</v>
      </c>
      <c r="C47" s="20" t="s">
        <v>128</v>
      </c>
      <c r="D47" s="21">
        <v>38733.4</v>
      </c>
      <c r="E47" s="22">
        <f t="shared" si="13"/>
        <v>30986.720000000001</v>
      </c>
      <c r="F47" s="22">
        <f t="shared" si="14"/>
        <v>125.96227642276423</v>
      </c>
      <c r="G47" s="22">
        <f t="shared" si="15"/>
        <v>164.38077073170732</v>
      </c>
      <c r="H47" s="22">
        <f t="shared" si="16"/>
        <v>164.38077073170732</v>
      </c>
      <c r="I47" s="9"/>
      <c r="J47" s="9"/>
      <c r="K47" s="10" t="str">
        <f t="shared" si="17"/>
        <v>43 Кировская область</v>
      </c>
      <c r="L47" s="23">
        <v>23562</v>
      </c>
      <c r="M47" s="22">
        <f t="shared" si="18"/>
        <v>143.67073170731706</v>
      </c>
      <c r="N47" s="22">
        <f t="shared" si="19"/>
        <v>203.60212874123806</v>
      </c>
      <c r="O47" s="24">
        <f t="shared" si="20"/>
        <v>25632.042526532332</v>
      </c>
      <c r="P47" s="22">
        <f t="shared" si="21"/>
        <v>156.29294223495322</v>
      </c>
      <c r="Q47" s="12"/>
      <c r="R47" s="22">
        <f t="shared" si="22"/>
        <v>203.60212874123806</v>
      </c>
      <c r="S47" s="22">
        <f t="shared" si="23"/>
        <v>203.60212874123806</v>
      </c>
      <c r="T47" s="9"/>
      <c r="U47" s="9"/>
      <c r="V47" s="10"/>
      <c r="W47" s="10"/>
      <c r="X47" s="22">
        <f t="shared" si="24"/>
        <v>30986.720000000001</v>
      </c>
      <c r="Y47" s="22">
        <f t="shared" si="25"/>
        <v>156.29294223495322</v>
      </c>
      <c r="Z47" s="9"/>
      <c r="AA47" s="9"/>
      <c r="AB47" s="9"/>
      <c r="AC47" s="9"/>
      <c r="AD47" s="9"/>
      <c r="AE47" s="9"/>
      <c r="AF47" s="9"/>
    </row>
    <row r="48" spans="1:32" ht="15.5" x14ac:dyDescent="0.35">
      <c r="A48" s="18">
        <v>44</v>
      </c>
      <c r="B48" s="18">
        <v>44</v>
      </c>
      <c r="C48" s="26" t="s">
        <v>129</v>
      </c>
      <c r="D48" s="21">
        <v>32723</v>
      </c>
      <c r="E48" s="22">
        <f t="shared" si="13"/>
        <v>26178.400000000001</v>
      </c>
      <c r="F48" s="22">
        <f t="shared" si="14"/>
        <v>106.41626016260163</v>
      </c>
      <c r="G48" s="22">
        <f t="shared" si="15"/>
        <v>138.87321951219513</v>
      </c>
      <c r="H48" s="22">
        <f t="shared" si="16"/>
        <v>138.87321951219513</v>
      </c>
      <c r="I48" s="9"/>
      <c r="J48" s="9"/>
      <c r="K48" s="10" t="str">
        <f t="shared" si="17"/>
        <v>44 Костромская область</v>
      </c>
      <c r="L48" s="23">
        <v>22440</v>
      </c>
      <c r="M48" s="22">
        <f t="shared" si="18"/>
        <v>136.82926829268294</v>
      </c>
      <c r="N48" s="22">
        <f t="shared" si="19"/>
        <v>193.90678927736963</v>
      </c>
      <c r="O48" s="24">
        <f t="shared" si="20"/>
        <v>24411.469072887936</v>
      </c>
      <c r="P48" s="22">
        <f t="shared" si="21"/>
        <v>148.85042117614594</v>
      </c>
      <c r="Q48" s="12"/>
      <c r="R48" s="22">
        <f t="shared" si="22"/>
        <v>193.90678927736963</v>
      </c>
      <c r="S48" s="22">
        <f t="shared" si="23"/>
        <v>193.90678927736963</v>
      </c>
      <c r="T48" s="9"/>
      <c r="U48" s="9"/>
      <c r="V48" s="10"/>
      <c r="W48" s="10"/>
      <c r="X48" s="22">
        <f t="shared" si="24"/>
        <v>26178.400000000001</v>
      </c>
      <c r="Y48" s="22">
        <f t="shared" si="25"/>
        <v>148.85042117614594</v>
      </c>
      <c r="Z48" s="9"/>
      <c r="AA48" s="9"/>
      <c r="AB48" s="9"/>
      <c r="AC48" s="9"/>
      <c r="AD48" s="9"/>
      <c r="AE48" s="9"/>
      <c r="AF48" s="9"/>
    </row>
    <row r="49" spans="1:32" ht="15.5" x14ac:dyDescent="0.35">
      <c r="A49" s="18">
        <v>45</v>
      </c>
      <c r="B49" s="19" t="s">
        <v>130</v>
      </c>
      <c r="C49" s="20" t="s">
        <v>131</v>
      </c>
      <c r="D49" s="21">
        <v>41325.5</v>
      </c>
      <c r="E49" s="22">
        <f t="shared" si="13"/>
        <v>33060.400000000001</v>
      </c>
      <c r="F49" s="22">
        <f t="shared" si="14"/>
        <v>134.3918699186992</v>
      </c>
      <c r="G49" s="22">
        <f t="shared" si="15"/>
        <v>175.38139024390244</v>
      </c>
      <c r="H49" s="22">
        <f t="shared" si="16"/>
        <v>175.38139024390244</v>
      </c>
      <c r="I49" s="9"/>
      <c r="J49" s="9"/>
      <c r="K49" s="10" t="str">
        <f t="shared" si="17"/>
        <v>45 Курганская область</v>
      </c>
      <c r="L49" s="23">
        <v>25806</v>
      </c>
      <c r="M49" s="22">
        <f t="shared" si="18"/>
        <v>157.35365853658536</v>
      </c>
      <c r="N49" s="22">
        <f t="shared" si="19"/>
        <v>222.99280766897499</v>
      </c>
      <c r="O49" s="24">
        <f t="shared" si="20"/>
        <v>28073.18943382112</v>
      </c>
      <c r="P49" s="22">
        <f t="shared" si="21"/>
        <v>171.17798435256779</v>
      </c>
      <c r="Q49" s="12"/>
      <c r="R49" s="22">
        <f t="shared" si="22"/>
        <v>222.99280766897499</v>
      </c>
      <c r="S49" s="22">
        <f t="shared" si="23"/>
        <v>222.99280766897499</v>
      </c>
      <c r="T49" s="9"/>
      <c r="U49" s="9"/>
      <c r="V49" s="10"/>
      <c r="W49" s="10"/>
      <c r="X49" s="22">
        <f t="shared" si="24"/>
        <v>33060.400000000001</v>
      </c>
      <c r="Y49" s="22">
        <f t="shared" si="25"/>
        <v>171.17798435256779</v>
      </c>
      <c r="Z49" s="9"/>
      <c r="AA49" s="9"/>
      <c r="AB49" s="9"/>
      <c r="AC49" s="9"/>
      <c r="AD49" s="9"/>
      <c r="AE49" s="9"/>
      <c r="AF49" s="9"/>
    </row>
    <row r="50" spans="1:32" ht="15.5" x14ac:dyDescent="0.35">
      <c r="A50" s="18">
        <v>46</v>
      </c>
      <c r="B50" s="18">
        <v>46</v>
      </c>
      <c r="C50" s="26" t="s">
        <v>132</v>
      </c>
      <c r="D50" s="21">
        <v>38084.9</v>
      </c>
      <c r="E50" s="22">
        <f t="shared" si="13"/>
        <v>30467.920000000002</v>
      </c>
      <c r="F50" s="22">
        <f t="shared" si="14"/>
        <v>123.85333333333334</v>
      </c>
      <c r="G50" s="22">
        <f t="shared" si="15"/>
        <v>161.62860000000001</v>
      </c>
      <c r="H50" s="22">
        <f t="shared" si="16"/>
        <v>161.62860000000001</v>
      </c>
      <c r="I50" s="9"/>
      <c r="J50" s="9"/>
      <c r="K50" s="10" t="str">
        <f t="shared" si="17"/>
        <v>46 Курская область</v>
      </c>
      <c r="L50" s="23">
        <v>22440</v>
      </c>
      <c r="M50" s="22">
        <f t="shared" si="18"/>
        <v>136.82926829268294</v>
      </c>
      <c r="N50" s="22">
        <f t="shared" si="19"/>
        <v>193.90678927736963</v>
      </c>
      <c r="O50" s="24">
        <f t="shared" si="20"/>
        <v>24411.469072887936</v>
      </c>
      <c r="P50" s="22">
        <f t="shared" si="21"/>
        <v>148.85042117614594</v>
      </c>
      <c r="Q50" s="12"/>
      <c r="R50" s="22">
        <f t="shared" si="22"/>
        <v>193.90678927736963</v>
      </c>
      <c r="S50" s="22">
        <f t="shared" si="23"/>
        <v>193.90678927736963</v>
      </c>
      <c r="T50" s="9"/>
      <c r="U50" s="9"/>
      <c r="V50" s="10"/>
      <c r="W50" s="10"/>
      <c r="X50" s="22">
        <f t="shared" si="24"/>
        <v>30467.920000000002</v>
      </c>
      <c r="Y50" s="22">
        <f t="shared" si="25"/>
        <v>148.85042117614594</v>
      </c>
      <c r="Z50" s="9"/>
      <c r="AA50" s="9"/>
      <c r="AB50" s="9"/>
      <c r="AC50" s="9"/>
      <c r="AD50" s="9"/>
      <c r="AE50" s="9"/>
      <c r="AF50" s="9"/>
    </row>
    <row r="51" spans="1:32" ht="15.5" x14ac:dyDescent="0.35">
      <c r="A51" s="18">
        <v>47</v>
      </c>
      <c r="B51" s="18">
        <v>47</v>
      </c>
      <c r="C51" s="20" t="s">
        <v>133</v>
      </c>
      <c r="D51" s="21">
        <v>46438.8</v>
      </c>
      <c r="E51" s="22">
        <f t="shared" si="13"/>
        <v>37151.040000000001</v>
      </c>
      <c r="F51" s="22">
        <f t="shared" si="14"/>
        <v>151.02048780487806</v>
      </c>
      <c r="G51" s="22">
        <f t="shared" si="15"/>
        <v>197.08173658536586</v>
      </c>
      <c r="H51" s="22">
        <f t="shared" si="16"/>
        <v>194.95305365853659</v>
      </c>
      <c r="I51" s="9"/>
      <c r="J51" s="9"/>
      <c r="K51" s="10" t="str">
        <f t="shared" si="17"/>
        <v>47 Ленинградская область</v>
      </c>
      <c r="L51" s="23">
        <v>23800</v>
      </c>
      <c r="M51" s="22">
        <f t="shared" si="18"/>
        <v>145.1219512195122</v>
      </c>
      <c r="N51" s="22">
        <f t="shared" si="19"/>
        <v>205.65871590024051</v>
      </c>
      <c r="O51" s="24">
        <f t="shared" si="20"/>
        <v>25890.952047002353</v>
      </c>
      <c r="P51" s="22">
        <f t="shared" si="21"/>
        <v>157.8716588231851</v>
      </c>
      <c r="Q51" s="12"/>
      <c r="R51" s="22">
        <f t="shared" si="22"/>
        <v>205.65871590024051</v>
      </c>
      <c r="S51" s="22">
        <f t="shared" si="23"/>
        <v>205.65871590024051</v>
      </c>
      <c r="T51" s="9"/>
      <c r="U51" s="9"/>
      <c r="V51" s="10"/>
      <c r="W51" s="10"/>
      <c r="X51" s="22">
        <f t="shared" si="24"/>
        <v>37151.040000000001</v>
      </c>
      <c r="Y51" s="22">
        <f t="shared" si="25"/>
        <v>157.8716588231851</v>
      </c>
      <c r="Z51" s="9"/>
      <c r="AA51" s="9"/>
      <c r="AB51" s="9"/>
      <c r="AC51" s="9"/>
      <c r="AD51" s="9"/>
      <c r="AE51" s="9"/>
      <c r="AF51" s="9"/>
    </row>
    <row r="52" spans="1:32" ht="15.5" x14ac:dyDescent="0.35">
      <c r="A52" s="18">
        <v>48</v>
      </c>
      <c r="B52" s="18">
        <v>48</v>
      </c>
      <c r="C52" s="26" t="s">
        <v>134</v>
      </c>
      <c r="D52" s="21">
        <v>48328.9</v>
      </c>
      <c r="E52" s="22">
        <f t="shared" si="13"/>
        <v>38663.120000000003</v>
      </c>
      <c r="F52" s="22">
        <f t="shared" si="14"/>
        <v>157.16715447154473</v>
      </c>
      <c r="G52" s="22">
        <f t="shared" si="15"/>
        <v>205.10313658536586</v>
      </c>
      <c r="H52" s="22">
        <f t="shared" si="16"/>
        <v>202.05245365853659</v>
      </c>
      <c r="I52" s="9"/>
      <c r="J52" s="9"/>
      <c r="K52" s="10" t="str">
        <f t="shared" si="17"/>
        <v>48 Липецкая область</v>
      </c>
      <c r="L52" s="23">
        <v>22440</v>
      </c>
      <c r="M52" s="22">
        <f t="shared" si="18"/>
        <v>136.82926829268294</v>
      </c>
      <c r="N52" s="22">
        <f t="shared" si="19"/>
        <v>193.90678927736963</v>
      </c>
      <c r="O52" s="24">
        <f t="shared" si="20"/>
        <v>24411.469072887936</v>
      </c>
      <c r="P52" s="22">
        <f t="shared" si="21"/>
        <v>148.85042117614594</v>
      </c>
      <c r="Q52" s="12"/>
      <c r="R52" s="22">
        <f t="shared" si="22"/>
        <v>205.10313658536586</v>
      </c>
      <c r="S52" s="22">
        <f t="shared" si="23"/>
        <v>202.05245365853659</v>
      </c>
      <c r="T52" s="9"/>
      <c r="U52" s="9"/>
      <c r="V52" s="10"/>
      <c r="W52" s="10"/>
      <c r="X52" s="22">
        <f t="shared" si="24"/>
        <v>38663.120000000003</v>
      </c>
      <c r="Y52" s="22">
        <f t="shared" si="25"/>
        <v>157.16715447154473</v>
      </c>
      <c r="Z52" s="9"/>
      <c r="AA52" s="9"/>
      <c r="AB52" s="9"/>
      <c r="AC52" s="9"/>
      <c r="AD52" s="9"/>
      <c r="AE52" s="9"/>
      <c r="AF52" s="9"/>
    </row>
    <row r="53" spans="1:32" ht="15.5" x14ac:dyDescent="0.35">
      <c r="A53" s="18">
        <v>49</v>
      </c>
      <c r="B53" s="18">
        <v>49</v>
      </c>
      <c r="C53" s="20" t="s">
        <v>135</v>
      </c>
      <c r="D53" s="21">
        <v>69719.3</v>
      </c>
      <c r="E53" s="22">
        <f t="shared" si="13"/>
        <v>55775.44</v>
      </c>
      <c r="F53" s="22">
        <f t="shared" si="14"/>
        <v>226.72943089430896</v>
      </c>
      <c r="G53" s="22">
        <f t="shared" si="15"/>
        <v>295.88190731707317</v>
      </c>
      <c r="H53" s="22">
        <f t="shared" si="16"/>
        <v>282.39688292682928</v>
      </c>
      <c r="I53" s="9"/>
      <c r="J53" s="9"/>
      <c r="K53" s="10" t="str">
        <f t="shared" si="17"/>
        <v>49 Магаданская область</v>
      </c>
      <c r="L53" s="23">
        <v>38148</v>
      </c>
      <c r="M53" s="22">
        <f t="shared" si="18"/>
        <v>232.60975609756099</v>
      </c>
      <c r="N53" s="22">
        <f t="shared" si="19"/>
        <v>329.6415417715283</v>
      </c>
      <c r="O53" s="24">
        <f t="shared" si="20"/>
        <v>41499.497423909488</v>
      </c>
      <c r="P53" s="22">
        <f t="shared" si="21"/>
        <v>253.04571599944808</v>
      </c>
      <c r="Q53" s="12"/>
      <c r="R53" s="22">
        <f t="shared" si="22"/>
        <v>329.6415417715283</v>
      </c>
      <c r="S53" s="22">
        <f t="shared" si="23"/>
        <v>329.6415417715283</v>
      </c>
      <c r="T53" s="9"/>
      <c r="U53" s="9"/>
      <c r="V53" s="10"/>
      <c r="W53" s="10"/>
      <c r="X53" s="22">
        <f t="shared" si="24"/>
        <v>55775.44</v>
      </c>
      <c r="Y53" s="22">
        <f t="shared" si="25"/>
        <v>253.04571599944808</v>
      </c>
      <c r="Z53" s="9"/>
      <c r="AA53" s="9"/>
      <c r="AB53" s="9"/>
      <c r="AC53" s="9"/>
      <c r="AD53" s="9"/>
      <c r="AE53" s="9"/>
      <c r="AF53" s="9"/>
    </row>
    <row r="54" spans="1:32" ht="15.5" x14ac:dyDescent="0.35">
      <c r="A54" s="18">
        <v>50</v>
      </c>
      <c r="B54" s="29">
        <v>50</v>
      </c>
      <c r="C54" s="26" t="s">
        <v>136</v>
      </c>
      <c r="D54" s="21">
        <v>65988.899999999994</v>
      </c>
      <c r="E54" s="22">
        <f t="shared" si="13"/>
        <v>52791.119999999995</v>
      </c>
      <c r="F54" s="22">
        <f t="shared" si="14"/>
        <v>214.59804878048777</v>
      </c>
      <c r="G54" s="22">
        <f t="shared" si="15"/>
        <v>280.05045365853653</v>
      </c>
      <c r="H54" s="22">
        <f t="shared" si="16"/>
        <v>268.38513658536579</v>
      </c>
      <c r="I54" s="9"/>
      <c r="J54" s="9"/>
      <c r="K54" s="10" t="str">
        <f t="shared" si="17"/>
        <v>50 Московская область</v>
      </c>
      <c r="L54" s="23">
        <v>23000</v>
      </c>
      <c r="M54" s="22">
        <f t="shared" si="18"/>
        <v>140.2439024390244</v>
      </c>
      <c r="N54" s="22">
        <f t="shared" si="19"/>
        <v>198.74581788678702</v>
      </c>
      <c r="O54" s="24">
        <f t="shared" si="20"/>
        <v>25020.667944582106</v>
      </c>
      <c r="P54" s="22">
        <f t="shared" si="21"/>
        <v>152.56504844257381</v>
      </c>
      <c r="Q54" s="12"/>
      <c r="R54" s="22">
        <f t="shared" si="22"/>
        <v>280.05045365853653</v>
      </c>
      <c r="S54" s="22">
        <f t="shared" si="23"/>
        <v>268.38513658536579</v>
      </c>
      <c r="T54" s="9"/>
      <c r="U54" s="9"/>
      <c r="V54" s="10"/>
      <c r="W54" s="10"/>
      <c r="X54" s="22">
        <f t="shared" si="24"/>
        <v>52791.119999999995</v>
      </c>
      <c r="Y54" s="22">
        <f t="shared" si="25"/>
        <v>214.59804878048777</v>
      </c>
      <c r="Z54" s="9"/>
      <c r="AA54" s="9"/>
      <c r="AB54" s="9"/>
      <c r="AC54" s="9"/>
      <c r="AD54" s="9"/>
      <c r="AE54" s="9"/>
      <c r="AF54" s="9"/>
    </row>
    <row r="55" spans="1:32" ht="15.5" x14ac:dyDescent="0.35">
      <c r="A55" s="18">
        <v>51</v>
      </c>
      <c r="B55" s="18">
        <v>51</v>
      </c>
      <c r="C55" s="20" t="s">
        <v>137</v>
      </c>
      <c r="D55" s="21">
        <v>69707.5</v>
      </c>
      <c r="E55" s="22">
        <f t="shared" si="13"/>
        <v>55766</v>
      </c>
      <c r="F55" s="22">
        <f t="shared" si="14"/>
        <v>226.6910569105691</v>
      </c>
      <c r="G55" s="22">
        <f t="shared" si="15"/>
        <v>295.83182926829267</v>
      </c>
      <c r="H55" s="22">
        <f t="shared" si="16"/>
        <v>282.35256097560972</v>
      </c>
      <c r="I55" s="9"/>
      <c r="J55" s="9"/>
      <c r="K55" s="10" t="str">
        <f t="shared" si="17"/>
        <v>51 Мурманская область</v>
      </c>
      <c r="L55" s="23">
        <v>31415.999999999996</v>
      </c>
      <c r="M55" s="22">
        <f t="shared" si="18"/>
        <v>191.56097560975607</v>
      </c>
      <c r="N55" s="22">
        <f t="shared" si="19"/>
        <v>271.4695049883174</v>
      </c>
      <c r="O55" s="24">
        <f t="shared" si="20"/>
        <v>34176.056702043097</v>
      </c>
      <c r="P55" s="22">
        <f t="shared" si="21"/>
        <v>208.39058964660427</v>
      </c>
      <c r="Q55" s="12"/>
      <c r="R55" s="22">
        <f t="shared" si="22"/>
        <v>295.83182926829267</v>
      </c>
      <c r="S55" s="22">
        <f t="shared" si="23"/>
        <v>282.35256097560972</v>
      </c>
      <c r="T55" s="9"/>
      <c r="U55" s="9"/>
      <c r="V55" s="10"/>
      <c r="W55" s="10"/>
      <c r="X55" s="22">
        <f t="shared" si="24"/>
        <v>55766</v>
      </c>
      <c r="Y55" s="22">
        <f t="shared" si="25"/>
        <v>226.6910569105691</v>
      </c>
      <c r="Z55" s="9"/>
      <c r="AA55" s="9"/>
      <c r="AB55" s="9"/>
      <c r="AC55" s="9"/>
      <c r="AD55" s="9"/>
      <c r="AE55" s="9"/>
      <c r="AF55" s="9"/>
    </row>
    <row r="56" spans="1:32" ht="15.5" x14ac:dyDescent="0.35">
      <c r="A56" s="18">
        <v>52</v>
      </c>
      <c r="B56" s="19" t="s">
        <v>138</v>
      </c>
      <c r="C56" s="20" t="s">
        <v>139</v>
      </c>
      <c r="D56" s="21">
        <v>33832.5</v>
      </c>
      <c r="E56" s="22">
        <f t="shared" si="13"/>
        <v>27066</v>
      </c>
      <c r="F56" s="22">
        <f t="shared" si="14"/>
        <v>110.02439024390245</v>
      </c>
      <c r="G56" s="22">
        <f t="shared" si="15"/>
        <v>143.58182926829269</v>
      </c>
      <c r="H56" s="22">
        <f t="shared" si="16"/>
        <v>143.58182926829269</v>
      </c>
      <c r="I56" s="9"/>
      <c r="J56" s="9"/>
      <c r="K56" s="10" t="str">
        <f t="shared" si="17"/>
        <v>52 Нижегородская область</v>
      </c>
      <c r="L56" s="23">
        <v>22440</v>
      </c>
      <c r="M56" s="22">
        <f t="shared" si="18"/>
        <v>136.82926829268294</v>
      </c>
      <c r="N56" s="22">
        <f t="shared" si="19"/>
        <v>193.90678927736963</v>
      </c>
      <c r="O56" s="24">
        <f t="shared" si="20"/>
        <v>24411.469072887936</v>
      </c>
      <c r="P56" s="22">
        <f t="shared" si="21"/>
        <v>148.85042117614594</v>
      </c>
      <c r="Q56" s="12"/>
      <c r="R56" s="22">
        <f t="shared" si="22"/>
        <v>193.90678927736963</v>
      </c>
      <c r="S56" s="22">
        <f t="shared" si="23"/>
        <v>193.90678927736963</v>
      </c>
      <c r="T56" s="9"/>
      <c r="U56" s="9"/>
      <c r="V56" s="10"/>
      <c r="W56" s="10"/>
      <c r="X56" s="22">
        <f t="shared" si="24"/>
        <v>27066</v>
      </c>
      <c r="Y56" s="22">
        <f t="shared" si="25"/>
        <v>148.85042117614594</v>
      </c>
      <c r="Z56" s="9"/>
      <c r="AA56" s="9"/>
      <c r="AB56" s="9"/>
      <c r="AC56" s="9"/>
      <c r="AD56" s="9"/>
      <c r="AE56" s="9"/>
      <c r="AF56" s="9"/>
    </row>
    <row r="57" spans="1:32" ht="15.5" x14ac:dyDescent="0.35">
      <c r="A57" s="18">
        <v>53</v>
      </c>
      <c r="B57" s="18">
        <v>53</v>
      </c>
      <c r="C57" s="20" t="s">
        <v>140</v>
      </c>
      <c r="D57" s="21">
        <v>26972</v>
      </c>
      <c r="E57" s="22">
        <f t="shared" si="13"/>
        <v>21577.600000000002</v>
      </c>
      <c r="F57" s="22">
        <f t="shared" si="14"/>
        <v>87.713821138211387</v>
      </c>
      <c r="G57" s="22">
        <f t="shared" si="15"/>
        <v>114.46653658536586</v>
      </c>
      <c r="H57" s="22">
        <f t="shared" si="16"/>
        <v>114.46653658536586</v>
      </c>
      <c r="I57" s="9"/>
      <c r="J57" s="9"/>
      <c r="K57" s="10" t="str">
        <f t="shared" si="17"/>
        <v>53 Новгородская область</v>
      </c>
      <c r="L57" s="23">
        <v>22440</v>
      </c>
      <c r="M57" s="22">
        <f t="shared" si="18"/>
        <v>136.82926829268294</v>
      </c>
      <c r="N57" s="22">
        <f t="shared" si="19"/>
        <v>193.90678927736963</v>
      </c>
      <c r="O57" s="24">
        <f t="shared" si="20"/>
        <v>24411.469072887936</v>
      </c>
      <c r="P57" s="22">
        <f t="shared" si="21"/>
        <v>148.85042117614594</v>
      </c>
      <c r="Q57" s="12"/>
      <c r="R57" s="22">
        <f t="shared" si="22"/>
        <v>193.90678927736963</v>
      </c>
      <c r="S57" s="22">
        <f t="shared" si="23"/>
        <v>193.90678927736963</v>
      </c>
      <c r="T57" s="9"/>
      <c r="U57" s="9"/>
      <c r="V57" s="10"/>
      <c r="W57" s="10"/>
      <c r="X57" s="22">
        <f t="shared" si="24"/>
        <v>24411.469072887936</v>
      </c>
      <c r="Y57" s="22">
        <f t="shared" si="25"/>
        <v>148.85042117614594</v>
      </c>
      <c r="Z57" s="9"/>
      <c r="AA57" s="9"/>
      <c r="AB57" s="9"/>
      <c r="AC57" s="9"/>
      <c r="AD57" s="9"/>
      <c r="AE57" s="9"/>
      <c r="AF57" s="9"/>
    </row>
    <row r="58" spans="1:32" ht="15.5" x14ac:dyDescent="0.35">
      <c r="A58" s="18">
        <v>54</v>
      </c>
      <c r="B58" s="18">
        <v>54</v>
      </c>
      <c r="C58" s="20" t="s">
        <v>141</v>
      </c>
      <c r="D58" s="21">
        <v>47658.6</v>
      </c>
      <c r="E58" s="22">
        <f t="shared" si="13"/>
        <v>38126.879999999997</v>
      </c>
      <c r="F58" s="22">
        <f t="shared" si="14"/>
        <v>154.98731707317071</v>
      </c>
      <c r="G58" s="22">
        <f t="shared" si="15"/>
        <v>202.25844878048778</v>
      </c>
      <c r="H58" s="22">
        <f t="shared" si="16"/>
        <v>199.5347414634146</v>
      </c>
      <c r="I58" s="9"/>
      <c r="J58" s="9"/>
      <c r="K58" s="10" t="str">
        <f t="shared" si="17"/>
        <v>54 Новосибирская область</v>
      </c>
      <c r="L58" s="23">
        <v>28050</v>
      </c>
      <c r="M58" s="22">
        <f t="shared" si="18"/>
        <v>171.03658536585365</v>
      </c>
      <c r="N58" s="22">
        <f t="shared" si="19"/>
        <v>242.383486596712</v>
      </c>
      <c r="O58" s="24">
        <f t="shared" si="20"/>
        <v>30514.336341109916</v>
      </c>
      <c r="P58" s="22">
        <f t="shared" si="21"/>
        <v>186.06302647018242</v>
      </c>
      <c r="Q58" s="12"/>
      <c r="R58" s="22">
        <f t="shared" si="22"/>
        <v>242.383486596712</v>
      </c>
      <c r="S58" s="22">
        <f t="shared" si="23"/>
        <v>242.383486596712</v>
      </c>
      <c r="T58" s="9"/>
      <c r="U58" s="9"/>
      <c r="V58" s="10"/>
      <c r="W58" s="10"/>
      <c r="X58" s="22">
        <f t="shared" si="24"/>
        <v>38126.879999999997</v>
      </c>
      <c r="Y58" s="22">
        <f t="shared" si="25"/>
        <v>186.06302647018242</v>
      </c>
      <c r="Z58" s="9"/>
      <c r="AA58" s="9"/>
      <c r="AB58" s="9"/>
      <c r="AC58" s="9"/>
      <c r="AD58" s="9"/>
      <c r="AE58" s="9"/>
      <c r="AF58" s="9"/>
    </row>
    <row r="59" spans="1:32" ht="15.5" x14ac:dyDescent="0.35">
      <c r="A59" s="18">
        <v>55</v>
      </c>
      <c r="B59" s="18">
        <v>55</v>
      </c>
      <c r="C59" s="20" t="s">
        <v>142</v>
      </c>
      <c r="D59" s="21">
        <v>38416.199999999997</v>
      </c>
      <c r="E59" s="22">
        <f t="shared" si="13"/>
        <v>30732.959999999999</v>
      </c>
      <c r="F59" s="22">
        <f t="shared" si="14"/>
        <v>124.93073170731707</v>
      </c>
      <c r="G59" s="22">
        <f t="shared" si="15"/>
        <v>163.03460487804875</v>
      </c>
      <c r="H59" s="22">
        <f t="shared" si="16"/>
        <v>163.03460487804875</v>
      </c>
      <c r="I59" s="9"/>
      <c r="J59" s="9"/>
      <c r="K59" s="10" t="str">
        <f t="shared" si="17"/>
        <v>55 Омская область</v>
      </c>
      <c r="L59" s="23">
        <v>26151</v>
      </c>
      <c r="M59" s="22">
        <f t="shared" si="18"/>
        <v>159.45731707317074</v>
      </c>
      <c r="N59" s="22">
        <f t="shared" si="19"/>
        <v>225.97399493727687</v>
      </c>
      <c r="O59" s="24">
        <f t="shared" si="20"/>
        <v>28448.499452989854</v>
      </c>
      <c r="P59" s="22">
        <f t="shared" si="21"/>
        <v>173.46646007920646</v>
      </c>
      <c r="Q59" s="12"/>
      <c r="R59" s="22">
        <f t="shared" si="22"/>
        <v>225.97399493727687</v>
      </c>
      <c r="S59" s="22">
        <f t="shared" si="23"/>
        <v>225.97399493727687</v>
      </c>
      <c r="T59" s="9"/>
      <c r="U59" s="9"/>
      <c r="V59" s="10"/>
      <c r="W59" s="10"/>
      <c r="X59" s="22">
        <f t="shared" si="24"/>
        <v>30732.959999999999</v>
      </c>
      <c r="Y59" s="22">
        <f t="shared" si="25"/>
        <v>173.46646007920646</v>
      </c>
      <c r="Z59" s="9"/>
      <c r="AA59" s="9"/>
      <c r="AB59" s="9"/>
      <c r="AC59" s="9"/>
      <c r="AD59" s="9"/>
      <c r="AE59" s="9"/>
      <c r="AF59" s="9"/>
    </row>
    <row r="60" spans="1:32" ht="15.5" x14ac:dyDescent="0.35">
      <c r="A60" s="18">
        <v>56</v>
      </c>
      <c r="B60" s="19" t="s">
        <v>143</v>
      </c>
      <c r="C60" s="20" t="s">
        <v>144</v>
      </c>
      <c r="D60" s="21">
        <v>34236</v>
      </c>
      <c r="E60" s="22">
        <f t="shared" si="13"/>
        <v>27388.800000000003</v>
      </c>
      <c r="F60" s="22">
        <f t="shared" si="14"/>
        <v>111.33658536585367</v>
      </c>
      <c r="G60" s="22">
        <f t="shared" si="15"/>
        <v>145.29424390243904</v>
      </c>
      <c r="H60" s="22">
        <f t="shared" si="16"/>
        <v>145.29424390243904</v>
      </c>
      <c r="I60" s="9"/>
      <c r="J60" s="9"/>
      <c r="K60" s="10" t="str">
        <f t="shared" si="17"/>
        <v>56 Оренбургская область</v>
      </c>
      <c r="L60" s="23">
        <v>25806</v>
      </c>
      <c r="M60" s="22">
        <f t="shared" si="18"/>
        <v>157.35365853658536</v>
      </c>
      <c r="N60" s="22">
        <f t="shared" si="19"/>
        <v>222.99280766897499</v>
      </c>
      <c r="O60" s="24">
        <f t="shared" si="20"/>
        <v>28073.18943382112</v>
      </c>
      <c r="P60" s="22">
        <f t="shared" si="21"/>
        <v>171.17798435256779</v>
      </c>
      <c r="Q60" s="12"/>
      <c r="R60" s="22">
        <f t="shared" si="22"/>
        <v>222.99280766897499</v>
      </c>
      <c r="S60" s="22">
        <f t="shared" si="23"/>
        <v>222.99280766897499</v>
      </c>
      <c r="T60" s="9"/>
      <c r="U60" s="9"/>
      <c r="V60" s="10"/>
      <c r="W60" s="10"/>
      <c r="X60" s="22">
        <f t="shared" si="24"/>
        <v>28073.18943382112</v>
      </c>
      <c r="Y60" s="22">
        <f t="shared" si="25"/>
        <v>171.17798435256779</v>
      </c>
      <c r="Z60" s="9"/>
      <c r="AA60" s="9"/>
      <c r="AB60" s="9"/>
      <c r="AC60" s="9"/>
      <c r="AD60" s="9"/>
      <c r="AE60" s="9"/>
      <c r="AF60" s="9"/>
    </row>
    <row r="61" spans="1:32" ht="15.5" x14ac:dyDescent="0.35">
      <c r="A61" s="18">
        <v>57</v>
      </c>
      <c r="B61" s="18">
        <v>57</v>
      </c>
      <c r="C61" s="26" t="s">
        <v>145</v>
      </c>
      <c r="D61" s="21">
        <v>26263.5</v>
      </c>
      <c r="E61" s="22">
        <f t="shared" si="13"/>
        <v>21010.800000000003</v>
      </c>
      <c r="F61" s="22">
        <f t="shared" si="14"/>
        <v>85.409756097560987</v>
      </c>
      <c r="G61" s="22">
        <f t="shared" si="15"/>
        <v>111.45973170731708</v>
      </c>
      <c r="H61" s="22">
        <f t="shared" si="16"/>
        <v>111.45973170731708</v>
      </c>
      <c r="I61" s="9"/>
      <c r="J61" s="9"/>
      <c r="K61" s="10" t="str">
        <f t="shared" si="17"/>
        <v>57 Орловская область</v>
      </c>
      <c r="L61" s="23">
        <v>22440</v>
      </c>
      <c r="M61" s="22">
        <f t="shared" si="18"/>
        <v>136.82926829268294</v>
      </c>
      <c r="N61" s="22">
        <f t="shared" si="19"/>
        <v>193.90678927736963</v>
      </c>
      <c r="O61" s="24">
        <f t="shared" si="20"/>
        <v>24411.469072887936</v>
      </c>
      <c r="P61" s="22">
        <f t="shared" si="21"/>
        <v>148.85042117614594</v>
      </c>
      <c r="Q61" s="12"/>
      <c r="R61" s="22">
        <f t="shared" si="22"/>
        <v>193.90678927736963</v>
      </c>
      <c r="S61" s="22">
        <f t="shared" si="23"/>
        <v>193.90678927736963</v>
      </c>
      <c r="T61" s="9"/>
      <c r="U61" s="9"/>
      <c r="V61" s="10"/>
      <c r="W61" s="10"/>
      <c r="X61" s="22">
        <f t="shared" si="24"/>
        <v>24411.469072887936</v>
      </c>
      <c r="Y61" s="22">
        <f t="shared" si="25"/>
        <v>148.85042117614594</v>
      </c>
      <c r="Z61" s="9"/>
      <c r="AA61" s="9"/>
      <c r="AB61" s="9"/>
      <c r="AC61" s="9"/>
      <c r="AD61" s="9"/>
      <c r="AE61" s="9"/>
      <c r="AF61" s="9"/>
    </row>
    <row r="62" spans="1:32" ht="15.5" x14ac:dyDescent="0.35">
      <c r="A62" s="18">
        <v>58</v>
      </c>
      <c r="B62" s="19" t="s">
        <v>146</v>
      </c>
      <c r="C62" s="20" t="s">
        <v>147</v>
      </c>
      <c r="D62" s="21">
        <v>39017.199999999997</v>
      </c>
      <c r="E62" s="22">
        <f t="shared" si="13"/>
        <v>31213.759999999998</v>
      </c>
      <c r="F62" s="22">
        <f t="shared" si="14"/>
        <v>126.88520325203251</v>
      </c>
      <c r="G62" s="22">
        <f t="shared" si="15"/>
        <v>165.58519024390242</v>
      </c>
      <c r="H62" s="22">
        <f t="shared" si="16"/>
        <v>165.58519024390242</v>
      </c>
      <c r="I62" s="9"/>
      <c r="J62" s="9"/>
      <c r="K62" s="10" t="str">
        <f t="shared" si="17"/>
        <v>58 Пензенская область</v>
      </c>
      <c r="L62" s="23">
        <v>22440</v>
      </c>
      <c r="M62" s="22">
        <f t="shared" si="18"/>
        <v>136.82926829268294</v>
      </c>
      <c r="N62" s="22">
        <f t="shared" si="19"/>
        <v>193.90678927736963</v>
      </c>
      <c r="O62" s="24">
        <f t="shared" si="20"/>
        <v>24411.469072887936</v>
      </c>
      <c r="P62" s="22">
        <f t="shared" si="21"/>
        <v>148.85042117614594</v>
      </c>
      <c r="Q62" s="12"/>
      <c r="R62" s="22">
        <f t="shared" si="22"/>
        <v>193.90678927736963</v>
      </c>
      <c r="S62" s="22">
        <f t="shared" si="23"/>
        <v>193.90678927736963</v>
      </c>
      <c r="T62" s="9"/>
      <c r="U62" s="9"/>
      <c r="V62" s="10"/>
      <c r="W62" s="10"/>
      <c r="X62" s="22">
        <f t="shared" si="24"/>
        <v>31213.759999999998</v>
      </c>
      <c r="Y62" s="22">
        <f t="shared" si="25"/>
        <v>148.85042117614594</v>
      </c>
      <c r="Z62" s="9"/>
      <c r="AA62" s="9"/>
      <c r="AB62" s="9"/>
      <c r="AC62" s="9"/>
      <c r="AD62" s="9"/>
      <c r="AE62" s="9"/>
      <c r="AF62" s="9"/>
    </row>
    <row r="63" spans="1:32" ht="15.5" x14ac:dyDescent="0.35">
      <c r="A63" s="18">
        <v>59</v>
      </c>
      <c r="B63" s="19" t="s">
        <v>148</v>
      </c>
      <c r="C63" s="20" t="s">
        <v>149</v>
      </c>
      <c r="D63" s="21">
        <v>31869.4</v>
      </c>
      <c r="E63" s="22">
        <f t="shared" si="13"/>
        <v>25495.520000000004</v>
      </c>
      <c r="F63" s="22">
        <f t="shared" si="14"/>
        <v>103.64032520325205</v>
      </c>
      <c r="G63" s="22">
        <f t="shared" si="15"/>
        <v>135.25062439024393</v>
      </c>
      <c r="H63" s="22">
        <f t="shared" si="16"/>
        <v>135.25062439024393</v>
      </c>
      <c r="I63" s="9"/>
      <c r="J63" s="9"/>
      <c r="K63" s="10" t="str">
        <f t="shared" si="17"/>
        <v>59 Пермский край</v>
      </c>
      <c r="L63" s="23">
        <v>25805.999999999996</v>
      </c>
      <c r="M63" s="22">
        <f t="shared" si="18"/>
        <v>157.35365853658536</v>
      </c>
      <c r="N63" s="22">
        <f t="shared" si="19"/>
        <v>222.99280766897499</v>
      </c>
      <c r="O63" s="24">
        <f t="shared" si="20"/>
        <v>28073.189433821117</v>
      </c>
      <c r="P63" s="22">
        <f t="shared" si="21"/>
        <v>171.17798435256779</v>
      </c>
      <c r="Q63" s="12"/>
      <c r="R63" s="22">
        <f t="shared" si="22"/>
        <v>222.99280766897499</v>
      </c>
      <c r="S63" s="22">
        <f t="shared" si="23"/>
        <v>222.99280766897499</v>
      </c>
      <c r="T63" s="9"/>
      <c r="U63" s="9"/>
      <c r="V63" s="10"/>
      <c r="W63" s="10"/>
      <c r="X63" s="22">
        <f t="shared" si="24"/>
        <v>28073.189433821117</v>
      </c>
      <c r="Y63" s="22">
        <f t="shared" si="25"/>
        <v>171.17798435256779</v>
      </c>
      <c r="Z63" s="9"/>
      <c r="AA63" s="9"/>
      <c r="AB63" s="9"/>
      <c r="AC63" s="9"/>
      <c r="AD63" s="9"/>
      <c r="AE63" s="9"/>
      <c r="AF63" s="9"/>
    </row>
    <row r="64" spans="1:32" ht="15.5" x14ac:dyDescent="0.35">
      <c r="A64" s="18">
        <v>60</v>
      </c>
      <c r="B64" s="18">
        <v>60</v>
      </c>
      <c r="C64" s="20" t="s">
        <v>150</v>
      </c>
      <c r="D64" s="21">
        <v>36494.800000000003</v>
      </c>
      <c r="E64" s="22">
        <f t="shared" si="13"/>
        <v>29195.840000000004</v>
      </c>
      <c r="F64" s="22">
        <f t="shared" si="14"/>
        <v>118.68227642276425</v>
      </c>
      <c r="G64" s="22">
        <f t="shared" si="15"/>
        <v>154.88037073170733</v>
      </c>
      <c r="H64" s="22">
        <f t="shared" si="16"/>
        <v>154.88037073170733</v>
      </c>
      <c r="I64" s="9"/>
      <c r="J64" s="9"/>
      <c r="K64" s="10" t="str">
        <f t="shared" si="17"/>
        <v>60 Псковская область</v>
      </c>
      <c r="L64" s="23">
        <v>22440</v>
      </c>
      <c r="M64" s="22">
        <f t="shared" si="18"/>
        <v>136.82926829268294</v>
      </c>
      <c r="N64" s="22">
        <f t="shared" si="19"/>
        <v>193.90678927736963</v>
      </c>
      <c r="O64" s="24">
        <f t="shared" si="20"/>
        <v>24411.469072887936</v>
      </c>
      <c r="P64" s="22">
        <f t="shared" si="21"/>
        <v>148.85042117614594</v>
      </c>
      <c r="Q64" s="12"/>
      <c r="R64" s="22">
        <f t="shared" si="22"/>
        <v>193.90678927736963</v>
      </c>
      <c r="S64" s="22">
        <f t="shared" si="23"/>
        <v>193.90678927736963</v>
      </c>
      <c r="T64" s="9"/>
      <c r="U64" s="9"/>
      <c r="V64" s="10"/>
      <c r="W64" s="10"/>
      <c r="X64" s="22">
        <f t="shared" si="24"/>
        <v>29195.840000000004</v>
      </c>
      <c r="Y64" s="22">
        <f t="shared" si="25"/>
        <v>148.85042117614594</v>
      </c>
      <c r="Z64" s="9"/>
      <c r="AA64" s="9"/>
      <c r="AB64" s="9"/>
      <c r="AC64" s="9"/>
      <c r="AD64" s="9"/>
      <c r="AE64" s="9"/>
      <c r="AF64" s="9"/>
    </row>
    <row r="65" spans="1:32" ht="15.5" x14ac:dyDescent="0.35">
      <c r="A65" s="18">
        <v>61</v>
      </c>
      <c r="B65" s="18">
        <v>61</v>
      </c>
      <c r="C65" s="20" t="s">
        <v>151</v>
      </c>
      <c r="D65" s="21">
        <v>41678.9</v>
      </c>
      <c r="E65" s="22">
        <f t="shared" si="13"/>
        <v>33343.120000000003</v>
      </c>
      <c r="F65" s="22">
        <f t="shared" si="14"/>
        <v>135.54113821138213</v>
      </c>
      <c r="G65" s="22">
        <f t="shared" si="15"/>
        <v>176.88118536585367</v>
      </c>
      <c r="H65" s="22">
        <f t="shared" si="16"/>
        <v>176.88118536585367</v>
      </c>
      <c r="I65" s="9"/>
      <c r="J65" s="9"/>
      <c r="K65" s="10" t="str">
        <f t="shared" si="17"/>
        <v>61 Ростовская область</v>
      </c>
      <c r="L65" s="28">
        <v>26928</v>
      </c>
      <c r="M65" s="22">
        <f t="shared" si="18"/>
        <v>164.19512195121951</v>
      </c>
      <c r="N65" s="22">
        <f t="shared" si="19"/>
        <v>232.68814713284348</v>
      </c>
      <c r="O65" s="24">
        <f t="shared" si="20"/>
        <v>29293.762887465517</v>
      </c>
      <c r="P65" s="22">
        <f t="shared" si="21"/>
        <v>178.62050541137509</v>
      </c>
      <c r="Q65" s="12"/>
      <c r="R65" s="22">
        <f t="shared" si="22"/>
        <v>232.68814713284348</v>
      </c>
      <c r="S65" s="22">
        <f t="shared" si="23"/>
        <v>232.68814713284348</v>
      </c>
      <c r="T65" s="9"/>
      <c r="U65" s="9"/>
      <c r="V65" s="10"/>
      <c r="W65" s="10"/>
      <c r="X65" s="22">
        <f t="shared" si="24"/>
        <v>33343.120000000003</v>
      </c>
      <c r="Y65" s="22">
        <f t="shared" si="25"/>
        <v>178.62050541137509</v>
      </c>
      <c r="Z65" s="9"/>
      <c r="AA65" s="9"/>
      <c r="AB65" s="9"/>
      <c r="AC65" s="9"/>
      <c r="AD65" s="9"/>
      <c r="AE65" s="9"/>
      <c r="AF65" s="9"/>
    </row>
    <row r="66" spans="1:32" ht="15.5" x14ac:dyDescent="0.35">
      <c r="A66" s="18">
        <v>62</v>
      </c>
      <c r="B66" s="18">
        <v>62</v>
      </c>
      <c r="C66" s="26" t="s">
        <v>152</v>
      </c>
      <c r="D66" s="21">
        <v>36666.1</v>
      </c>
      <c r="E66" s="22">
        <f t="shared" si="13"/>
        <v>29332.880000000001</v>
      </c>
      <c r="F66" s="22">
        <f t="shared" si="14"/>
        <v>119.23934959349594</v>
      </c>
      <c r="G66" s="22">
        <f t="shared" si="15"/>
        <v>155.6073512195122</v>
      </c>
      <c r="H66" s="22">
        <f t="shared" si="16"/>
        <v>155.6073512195122</v>
      </c>
      <c r="I66" s="9"/>
      <c r="J66" s="9"/>
      <c r="K66" s="10" t="str">
        <f t="shared" si="17"/>
        <v>62 Рязанская область</v>
      </c>
      <c r="L66" s="28">
        <v>22440</v>
      </c>
      <c r="M66" s="22">
        <f t="shared" si="18"/>
        <v>136.82926829268294</v>
      </c>
      <c r="N66" s="22">
        <f t="shared" si="19"/>
        <v>193.90678927736963</v>
      </c>
      <c r="O66" s="24">
        <f t="shared" si="20"/>
        <v>24411.469072887936</v>
      </c>
      <c r="P66" s="22">
        <f t="shared" si="21"/>
        <v>148.85042117614594</v>
      </c>
      <c r="Q66" s="12"/>
      <c r="R66" s="22">
        <f t="shared" si="22"/>
        <v>193.90678927736963</v>
      </c>
      <c r="S66" s="22">
        <f t="shared" si="23"/>
        <v>193.90678927736963</v>
      </c>
      <c r="T66" s="9"/>
      <c r="U66" s="9"/>
      <c r="V66" s="10"/>
      <c r="W66" s="10"/>
      <c r="X66" s="22">
        <f t="shared" si="24"/>
        <v>29332.880000000001</v>
      </c>
      <c r="Y66" s="22">
        <f t="shared" si="25"/>
        <v>148.85042117614594</v>
      </c>
      <c r="Z66" s="9"/>
      <c r="AA66" s="9"/>
      <c r="AB66" s="9"/>
      <c r="AC66" s="9"/>
      <c r="AD66" s="9"/>
      <c r="AE66" s="9"/>
      <c r="AF66" s="9"/>
    </row>
    <row r="67" spans="1:32" ht="15.5" x14ac:dyDescent="0.35">
      <c r="A67" s="18">
        <v>63</v>
      </c>
      <c r="B67" s="19" t="s">
        <v>153</v>
      </c>
      <c r="C67" s="20" t="s">
        <v>154</v>
      </c>
      <c r="D67" s="21">
        <v>40830.699999999997</v>
      </c>
      <c r="E67" s="22">
        <f t="shared" si="13"/>
        <v>32664.559999999998</v>
      </c>
      <c r="F67" s="22">
        <f t="shared" si="14"/>
        <v>132.78276422764228</v>
      </c>
      <c r="G67" s="22">
        <f t="shared" si="15"/>
        <v>173.28150731707316</v>
      </c>
      <c r="H67" s="22">
        <f t="shared" si="16"/>
        <v>173.28150731707316</v>
      </c>
      <c r="I67" s="9"/>
      <c r="J67" s="9"/>
      <c r="K67" s="10" t="str">
        <f t="shared" si="17"/>
        <v>63 Самарская область</v>
      </c>
      <c r="L67" s="28">
        <v>23562</v>
      </c>
      <c r="M67" s="22">
        <f t="shared" si="18"/>
        <v>143.67073170731706</v>
      </c>
      <c r="N67" s="22">
        <f t="shared" si="19"/>
        <v>203.60212874123806</v>
      </c>
      <c r="O67" s="24">
        <f t="shared" si="20"/>
        <v>25632.042526532332</v>
      </c>
      <c r="P67" s="22">
        <f t="shared" si="21"/>
        <v>156.29294223495322</v>
      </c>
      <c r="Q67" s="12"/>
      <c r="R67" s="22">
        <f t="shared" si="22"/>
        <v>203.60212874123806</v>
      </c>
      <c r="S67" s="22">
        <f t="shared" si="23"/>
        <v>203.60212874123806</v>
      </c>
      <c r="T67" s="9"/>
      <c r="U67" s="9"/>
      <c r="V67" s="10"/>
      <c r="W67" s="10"/>
      <c r="X67" s="22">
        <f t="shared" si="24"/>
        <v>32664.559999999998</v>
      </c>
      <c r="Y67" s="22">
        <f t="shared" si="25"/>
        <v>156.29294223495322</v>
      </c>
      <c r="Z67" s="9"/>
      <c r="AA67" s="9"/>
      <c r="AB67" s="9"/>
      <c r="AC67" s="9"/>
      <c r="AD67" s="9"/>
      <c r="AE67" s="9"/>
      <c r="AF67" s="9"/>
    </row>
    <row r="68" spans="1:32" ht="15.5" x14ac:dyDescent="0.35">
      <c r="A68" s="18">
        <v>64</v>
      </c>
      <c r="B68" s="19" t="s">
        <v>155</v>
      </c>
      <c r="C68" s="20" t="s">
        <v>156</v>
      </c>
      <c r="D68" s="21">
        <v>40486.699999999997</v>
      </c>
      <c r="E68" s="22">
        <f t="shared" si="13"/>
        <v>32389.360000000001</v>
      </c>
      <c r="F68" s="22">
        <f t="shared" si="14"/>
        <v>131.6640650406504</v>
      </c>
      <c r="G68" s="22">
        <f t="shared" si="15"/>
        <v>171.82160487804876</v>
      </c>
      <c r="H68" s="22">
        <f t="shared" si="16"/>
        <v>171.82160487804876</v>
      </c>
      <c r="I68" s="9"/>
      <c r="J68" s="9"/>
      <c r="K68" s="10" t="str">
        <f t="shared" si="17"/>
        <v>64 Саратовская область</v>
      </c>
      <c r="L68" s="28">
        <v>23000</v>
      </c>
      <c r="M68" s="22">
        <f t="shared" si="18"/>
        <v>140.2439024390244</v>
      </c>
      <c r="N68" s="22">
        <f t="shared" si="19"/>
        <v>198.74581788678702</v>
      </c>
      <c r="O68" s="24">
        <f t="shared" si="20"/>
        <v>25020.667944582106</v>
      </c>
      <c r="P68" s="22">
        <f t="shared" si="21"/>
        <v>152.56504844257381</v>
      </c>
      <c r="Q68" s="12"/>
      <c r="R68" s="22">
        <f t="shared" si="22"/>
        <v>198.74581788678702</v>
      </c>
      <c r="S68" s="22">
        <f t="shared" si="23"/>
        <v>198.74581788678702</v>
      </c>
      <c r="T68" s="9"/>
      <c r="U68" s="9"/>
      <c r="V68" s="10"/>
      <c r="W68" s="10"/>
      <c r="X68" s="22">
        <f t="shared" si="24"/>
        <v>32389.360000000001</v>
      </c>
      <c r="Y68" s="22">
        <f t="shared" si="25"/>
        <v>152.56504844257381</v>
      </c>
      <c r="Z68" s="9"/>
      <c r="AA68" s="9"/>
      <c r="AB68" s="9"/>
      <c r="AC68" s="9"/>
      <c r="AD68" s="9"/>
      <c r="AE68" s="9"/>
      <c r="AF68" s="9"/>
    </row>
    <row r="69" spans="1:32" ht="15.5" x14ac:dyDescent="0.35">
      <c r="A69" s="18">
        <v>65</v>
      </c>
      <c r="B69" s="18">
        <v>65</v>
      </c>
      <c r="C69" s="20" t="s">
        <v>157</v>
      </c>
      <c r="D69" s="21">
        <v>72201.7</v>
      </c>
      <c r="E69" s="22">
        <f t="shared" ref="E69:E89" si="26">D69*0.8</f>
        <v>57761.36</v>
      </c>
      <c r="F69" s="22">
        <f t="shared" ref="F69:F93" si="27">E69/246</f>
        <v>234.80227642276424</v>
      </c>
      <c r="G69" s="22">
        <f t="shared" ref="G69:G93" si="28">F69*1.305</f>
        <v>306.41697073170729</v>
      </c>
      <c r="H69" s="22">
        <f t="shared" ref="H69:H93" si="29">IF(F69&gt;$M$5,$M$5*1.305+(F69-$M$5)*1.155,F69*1.305)</f>
        <v>291.72101951219514</v>
      </c>
      <c r="I69" s="9"/>
      <c r="J69" s="9"/>
      <c r="K69" s="10" t="str">
        <f t="shared" ref="K69:K93" si="30">CONCATENATE(B69," ",C69)</f>
        <v>65 Сахалинская область</v>
      </c>
      <c r="L69" s="28">
        <v>31416</v>
      </c>
      <c r="M69" s="22">
        <f t="shared" ref="M69:M93" si="31">L69/164</f>
        <v>191.5609756097561</v>
      </c>
      <c r="N69" s="22">
        <f t="shared" ref="N69:N93" si="32">((M69/29.3*28*100%/12)+M69)*1.305+M69*164*24/730*3/12/164</f>
        <v>271.46950498831745</v>
      </c>
      <c r="O69" s="24">
        <f t="shared" ref="O69:O93" si="33">($L69/29.3*28/12)+$L69+$L69*24/730*3/12</f>
        <v>34176.056702043104</v>
      </c>
      <c r="P69" s="22">
        <f t="shared" ref="P69:P93" si="34">($M69/29.3*28/12)+$M69+$M69*24/730*3/12</f>
        <v>208.3905896466043</v>
      </c>
      <c r="Q69" s="12"/>
      <c r="R69" s="22">
        <f t="shared" ref="R69:R93" si="35">IF(N69&gt;G69,N69,G69)</f>
        <v>306.41697073170729</v>
      </c>
      <c r="S69" s="22">
        <f t="shared" ref="S69:S93" si="36">IF(N69&gt;H69,N69,H69)</f>
        <v>291.72101951219514</v>
      </c>
      <c r="T69" s="9"/>
      <c r="U69" s="9"/>
      <c r="V69" s="10"/>
      <c r="W69" s="10"/>
      <c r="X69" s="22">
        <f t="shared" ref="X69:X93" si="37">IF(O69&gt;E69,O69,E69)</f>
        <v>57761.36</v>
      </c>
      <c r="Y69" s="22">
        <f t="shared" ref="Y69:Y93" si="38">IF(P69&gt;F69,P69,F69)</f>
        <v>234.80227642276424</v>
      </c>
      <c r="Z69" s="9"/>
      <c r="AA69" s="9"/>
      <c r="AB69" s="9"/>
      <c r="AC69" s="9"/>
      <c r="AD69" s="9"/>
      <c r="AE69" s="9"/>
      <c r="AF69" s="9"/>
    </row>
    <row r="70" spans="1:32" ht="15.5" x14ac:dyDescent="0.35">
      <c r="A70" s="18">
        <v>66</v>
      </c>
      <c r="B70" s="19" t="s">
        <v>158</v>
      </c>
      <c r="C70" s="20" t="s">
        <v>159</v>
      </c>
      <c r="D70" s="21">
        <v>42968.1</v>
      </c>
      <c r="E70" s="22">
        <f t="shared" si="26"/>
        <v>34374.480000000003</v>
      </c>
      <c r="F70" s="22">
        <f t="shared" si="27"/>
        <v>139.73365853658538</v>
      </c>
      <c r="G70" s="22">
        <f t="shared" si="28"/>
        <v>182.35242439024393</v>
      </c>
      <c r="H70" s="22">
        <f t="shared" si="29"/>
        <v>181.91676585365855</v>
      </c>
      <c r="I70" s="9"/>
      <c r="J70" s="9"/>
      <c r="K70" s="10" t="str">
        <f t="shared" si="30"/>
        <v>66 Свердловская область</v>
      </c>
      <c r="L70" s="28">
        <v>25806</v>
      </c>
      <c r="M70" s="22">
        <f t="shared" si="31"/>
        <v>157.35365853658536</v>
      </c>
      <c r="N70" s="22">
        <f t="shared" si="32"/>
        <v>222.99280766897499</v>
      </c>
      <c r="O70" s="24">
        <f t="shared" si="33"/>
        <v>28073.18943382112</v>
      </c>
      <c r="P70" s="22">
        <f t="shared" si="34"/>
        <v>171.17798435256779</v>
      </c>
      <c r="Q70" s="12"/>
      <c r="R70" s="22">
        <f t="shared" si="35"/>
        <v>222.99280766897499</v>
      </c>
      <c r="S70" s="22">
        <f t="shared" si="36"/>
        <v>222.99280766897499</v>
      </c>
      <c r="T70" s="9"/>
      <c r="U70" s="9"/>
      <c r="V70" s="10"/>
      <c r="W70" s="10"/>
      <c r="X70" s="22">
        <f t="shared" si="37"/>
        <v>34374.480000000003</v>
      </c>
      <c r="Y70" s="22">
        <f t="shared" si="38"/>
        <v>171.17798435256779</v>
      </c>
      <c r="Z70" s="9"/>
      <c r="AA70" s="9"/>
      <c r="AB70" s="9"/>
      <c r="AC70" s="9"/>
      <c r="AD70" s="9"/>
      <c r="AE70" s="9"/>
      <c r="AF70" s="9"/>
    </row>
    <row r="71" spans="1:32" ht="15.5" x14ac:dyDescent="0.35">
      <c r="A71" s="18">
        <v>67</v>
      </c>
      <c r="B71" s="18">
        <v>67</v>
      </c>
      <c r="C71" s="26" t="s">
        <v>160</v>
      </c>
      <c r="D71" s="21">
        <v>37088.6</v>
      </c>
      <c r="E71" s="22">
        <f t="shared" si="26"/>
        <v>29670.880000000001</v>
      </c>
      <c r="F71" s="22">
        <f t="shared" si="27"/>
        <v>120.61333333333334</v>
      </c>
      <c r="G71" s="22">
        <f t="shared" si="28"/>
        <v>157.40040000000002</v>
      </c>
      <c r="H71" s="22">
        <f t="shared" si="29"/>
        <v>157.40040000000002</v>
      </c>
      <c r="I71" s="9"/>
      <c r="J71" s="9"/>
      <c r="K71" s="10" t="str">
        <f t="shared" si="30"/>
        <v>67 Смоленская область</v>
      </c>
      <c r="L71" s="23">
        <v>22440</v>
      </c>
      <c r="M71" s="22">
        <f t="shared" si="31"/>
        <v>136.82926829268294</v>
      </c>
      <c r="N71" s="22">
        <f t="shared" si="32"/>
        <v>193.90678927736963</v>
      </c>
      <c r="O71" s="24">
        <f t="shared" si="33"/>
        <v>24411.469072887936</v>
      </c>
      <c r="P71" s="22">
        <f t="shared" si="34"/>
        <v>148.85042117614594</v>
      </c>
      <c r="Q71" s="12"/>
      <c r="R71" s="22">
        <f t="shared" si="35"/>
        <v>193.90678927736963</v>
      </c>
      <c r="S71" s="22">
        <f t="shared" si="36"/>
        <v>193.90678927736963</v>
      </c>
      <c r="T71" s="9"/>
      <c r="U71" s="9"/>
      <c r="V71" s="10"/>
      <c r="W71" s="10"/>
      <c r="X71" s="22">
        <f t="shared" si="37"/>
        <v>29670.880000000001</v>
      </c>
      <c r="Y71" s="22">
        <f t="shared" si="38"/>
        <v>148.85042117614594</v>
      </c>
      <c r="Z71" s="9"/>
      <c r="AA71" s="9"/>
      <c r="AB71" s="9"/>
      <c r="AC71" s="9"/>
      <c r="AD71" s="9"/>
      <c r="AE71" s="9"/>
      <c r="AF71" s="9"/>
    </row>
    <row r="72" spans="1:32" ht="15.5" x14ac:dyDescent="0.35">
      <c r="A72" s="18">
        <v>68</v>
      </c>
      <c r="B72" s="18">
        <v>68</v>
      </c>
      <c r="C72" s="20" t="s">
        <v>161</v>
      </c>
      <c r="D72" s="21">
        <v>28045.599999999999</v>
      </c>
      <c r="E72" s="22">
        <f t="shared" si="26"/>
        <v>22436.48</v>
      </c>
      <c r="F72" s="22">
        <f t="shared" si="27"/>
        <v>91.205203252032518</v>
      </c>
      <c r="G72" s="22">
        <f t="shared" si="28"/>
        <v>119.02279024390243</v>
      </c>
      <c r="H72" s="22">
        <f t="shared" si="29"/>
        <v>119.02279024390243</v>
      </c>
      <c r="I72" s="9"/>
      <c r="J72" s="9"/>
      <c r="K72" s="10" t="str">
        <f t="shared" si="30"/>
        <v>68 Тамбовская область</v>
      </c>
      <c r="L72" s="23">
        <v>22440</v>
      </c>
      <c r="M72" s="22">
        <f t="shared" si="31"/>
        <v>136.82926829268294</v>
      </c>
      <c r="N72" s="22">
        <f t="shared" si="32"/>
        <v>193.90678927736963</v>
      </c>
      <c r="O72" s="24">
        <f t="shared" si="33"/>
        <v>24411.469072887936</v>
      </c>
      <c r="P72" s="22">
        <f t="shared" si="34"/>
        <v>148.85042117614594</v>
      </c>
      <c r="Q72" s="12"/>
      <c r="R72" s="22">
        <f t="shared" si="35"/>
        <v>193.90678927736963</v>
      </c>
      <c r="S72" s="22">
        <f t="shared" si="36"/>
        <v>193.90678927736963</v>
      </c>
      <c r="T72" s="9"/>
      <c r="U72" s="9"/>
      <c r="V72" s="10"/>
      <c r="W72" s="10"/>
      <c r="X72" s="22">
        <f t="shared" si="37"/>
        <v>24411.469072887936</v>
      </c>
      <c r="Y72" s="22">
        <f t="shared" si="38"/>
        <v>148.85042117614594</v>
      </c>
      <c r="Z72" s="9"/>
      <c r="AA72" s="9"/>
      <c r="AB72" s="9"/>
      <c r="AC72" s="9"/>
      <c r="AD72" s="9"/>
      <c r="AE72" s="9"/>
      <c r="AF72" s="9"/>
    </row>
    <row r="73" spans="1:32" ht="15.5" x14ac:dyDescent="0.35">
      <c r="A73" s="18">
        <v>69</v>
      </c>
      <c r="B73" s="18">
        <v>69</v>
      </c>
      <c r="C73" s="20" t="s">
        <v>162</v>
      </c>
      <c r="D73" s="21">
        <v>46786</v>
      </c>
      <c r="E73" s="22">
        <f t="shared" si="26"/>
        <v>37428.800000000003</v>
      </c>
      <c r="F73" s="22">
        <f t="shared" si="27"/>
        <v>152.14959349593497</v>
      </c>
      <c r="G73" s="22">
        <f t="shared" si="28"/>
        <v>198.55521951219512</v>
      </c>
      <c r="H73" s="22">
        <f t="shared" si="29"/>
        <v>196.2571707317073</v>
      </c>
      <c r="I73" s="9"/>
      <c r="J73" s="9"/>
      <c r="K73" s="10" t="str">
        <f t="shared" si="30"/>
        <v>69 Тверская область</v>
      </c>
      <c r="L73" s="23">
        <v>22440</v>
      </c>
      <c r="M73" s="22">
        <f t="shared" si="31"/>
        <v>136.82926829268294</v>
      </c>
      <c r="N73" s="22">
        <f t="shared" si="32"/>
        <v>193.90678927736963</v>
      </c>
      <c r="O73" s="24">
        <f t="shared" si="33"/>
        <v>24411.469072887936</v>
      </c>
      <c r="P73" s="22">
        <f t="shared" si="34"/>
        <v>148.85042117614594</v>
      </c>
      <c r="Q73" s="12"/>
      <c r="R73" s="22">
        <f t="shared" si="35"/>
        <v>198.55521951219512</v>
      </c>
      <c r="S73" s="22">
        <f t="shared" si="36"/>
        <v>196.2571707317073</v>
      </c>
      <c r="T73" s="9"/>
      <c r="U73" s="9"/>
      <c r="V73" s="10"/>
      <c r="W73" s="10"/>
      <c r="X73" s="22">
        <f t="shared" si="37"/>
        <v>37428.800000000003</v>
      </c>
      <c r="Y73" s="22">
        <f t="shared" si="38"/>
        <v>152.14959349593497</v>
      </c>
      <c r="Z73" s="9"/>
      <c r="AA73" s="9"/>
      <c r="AB73" s="9"/>
      <c r="AC73" s="9"/>
      <c r="AD73" s="9"/>
      <c r="AE73" s="9"/>
      <c r="AF73" s="9"/>
    </row>
    <row r="74" spans="1:32" ht="15.5" x14ac:dyDescent="0.35">
      <c r="A74" s="18">
        <v>70</v>
      </c>
      <c r="B74" s="18">
        <v>70</v>
      </c>
      <c r="C74" s="20" t="s">
        <v>163</v>
      </c>
      <c r="D74" s="21">
        <v>44207.1</v>
      </c>
      <c r="E74" s="22">
        <f t="shared" si="26"/>
        <v>35365.68</v>
      </c>
      <c r="F74" s="22">
        <f t="shared" si="27"/>
        <v>143.76292682926828</v>
      </c>
      <c r="G74" s="22">
        <f t="shared" si="28"/>
        <v>187.61061951219509</v>
      </c>
      <c r="H74" s="22">
        <f t="shared" si="29"/>
        <v>186.57057073170728</v>
      </c>
      <c r="I74" s="9"/>
      <c r="J74" s="9"/>
      <c r="K74" s="10" t="str">
        <f t="shared" si="30"/>
        <v>70 Томская область</v>
      </c>
      <c r="L74" s="23">
        <v>22440</v>
      </c>
      <c r="M74" s="22">
        <f t="shared" si="31"/>
        <v>136.82926829268294</v>
      </c>
      <c r="N74" s="22">
        <f t="shared" si="32"/>
        <v>193.90678927736963</v>
      </c>
      <c r="O74" s="24">
        <f t="shared" si="33"/>
        <v>24411.469072887936</v>
      </c>
      <c r="P74" s="22">
        <f t="shared" si="34"/>
        <v>148.85042117614594</v>
      </c>
      <c r="Q74" s="12"/>
      <c r="R74" s="22">
        <f t="shared" si="35"/>
        <v>193.90678927736963</v>
      </c>
      <c r="S74" s="22">
        <f t="shared" si="36"/>
        <v>193.90678927736963</v>
      </c>
      <c r="T74" s="9"/>
      <c r="U74" s="9"/>
      <c r="V74" s="10"/>
      <c r="W74" s="10"/>
      <c r="X74" s="22">
        <f t="shared" si="37"/>
        <v>35365.68</v>
      </c>
      <c r="Y74" s="22">
        <f t="shared" si="38"/>
        <v>148.85042117614594</v>
      </c>
      <c r="Z74" s="9"/>
      <c r="AA74" s="9"/>
      <c r="AB74" s="9"/>
      <c r="AC74" s="9"/>
      <c r="AD74" s="9"/>
      <c r="AE74" s="9"/>
      <c r="AF74" s="9"/>
    </row>
    <row r="75" spans="1:32" ht="15.5" x14ac:dyDescent="0.35">
      <c r="A75" s="18">
        <v>71</v>
      </c>
      <c r="B75" s="18">
        <v>71</v>
      </c>
      <c r="C75" s="20" t="s">
        <v>164</v>
      </c>
      <c r="D75" s="21">
        <v>49441.9</v>
      </c>
      <c r="E75" s="22">
        <f t="shared" si="26"/>
        <v>39553.520000000004</v>
      </c>
      <c r="F75" s="22">
        <f t="shared" si="27"/>
        <v>160.78666666666669</v>
      </c>
      <c r="G75" s="22">
        <f t="shared" si="28"/>
        <v>209.82660000000001</v>
      </c>
      <c r="H75" s="22">
        <f t="shared" si="29"/>
        <v>206.23299024390246</v>
      </c>
      <c r="I75" s="9"/>
      <c r="J75" s="9"/>
      <c r="K75" s="10" t="str">
        <f t="shared" si="30"/>
        <v>71 Тульская область</v>
      </c>
      <c r="L75" s="28">
        <v>24925</v>
      </c>
      <c r="M75" s="22">
        <f t="shared" si="31"/>
        <v>151.98170731707316</v>
      </c>
      <c r="N75" s="22">
        <f t="shared" si="32"/>
        <v>215.37997873165941</v>
      </c>
      <c r="O75" s="24">
        <f t="shared" si="33"/>
        <v>27114.789066030822</v>
      </c>
      <c r="P75" s="22">
        <f t="shared" si="34"/>
        <v>165.33407967091966</v>
      </c>
      <c r="Q75" s="12"/>
      <c r="R75" s="22">
        <f t="shared" si="35"/>
        <v>215.37997873165941</v>
      </c>
      <c r="S75" s="22">
        <f t="shared" si="36"/>
        <v>215.37997873165941</v>
      </c>
      <c r="T75" s="9"/>
      <c r="U75" s="9"/>
      <c r="V75" s="10"/>
      <c r="W75" s="10"/>
      <c r="X75" s="22">
        <f t="shared" si="37"/>
        <v>39553.520000000004</v>
      </c>
      <c r="Y75" s="22">
        <f t="shared" si="38"/>
        <v>165.33407967091966</v>
      </c>
      <c r="Z75" s="9"/>
      <c r="AA75" s="9"/>
      <c r="AB75" s="9"/>
      <c r="AC75" s="9"/>
      <c r="AD75" s="9"/>
      <c r="AE75" s="9"/>
      <c r="AF75" s="9"/>
    </row>
    <row r="76" spans="1:32" ht="15.5" x14ac:dyDescent="0.35">
      <c r="A76" s="18">
        <v>72</v>
      </c>
      <c r="B76" s="19" t="s">
        <v>165</v>
      </c>
      <c r="C76" s="20" t="s">
        <v>166</v>
      </c>
      <c r="D76" s="21">
        <v>56688.6</v>
      </c>
      <c r="E76" s="22">
        <f t="shared" si="26"/>
        <v>45350.880000000005</v>
      </c>
      <c r="F76" s="22">
        <f t="shared" si="27"/>
        <v>184.35317073170734</v>
      </c>
      <c r="G76" s="22">
        <f t="shared" si="28"/>
        <v>240.58088780487807</v>
      </c>
      <c r="H76" s="22">
        <f t="shared" si="29"/>
        <v>233.45230243902441</v>
      </c>
      <c r="I76" s="9"/>
      <c r="J76" s="9"/>
      <c r="K76" s="10" t="str">
        <f t="shared" si="30"/>
        <v xml:space="preserve">72 Тюменская область </v>
      </c>
      <c r="L76" s="28">
        <v>23100</v>
      </c>
      <c r="M76" s="22">
        <f t="shared" si="31"/>
        <v>140.85365853658536</v>
      </c>
      <c r="N76" s="22">
        <f t="shared" si="32"/>
        <v>199.60993013846868</v>
      </c>
      <c r="O76" s="24">
        <f t="shared" si="33"/>
        <v>25129.453457384636</v>
      </c>
      <c r="P76" s="22">
        <f t="shared" si="34"/>
        <v>153.2283747401502</v>
      </c>
      <c r="Q76" s="12"/>
      <c r="R76" s="22">
        <f t="shared" si="35"/>
        <v>240.58088780487807</v>
      </c>
      <c r="S76" s="22">
        <f t="shared" si="36"/>
        <v>233.45230243902441</v>
      </c>
      <c r="T76" s="9"/>
      <c r="U76" s="9"/>
      <c r="V76" s="10"/>
      <c r="W76" s="10"/>
      <c r="X76" s="22">
        <f t="shared" si="37"/>
        <v>45350.880000000005</v>
      </c>
      <c r="Y76" s="22">
        <f t="shared" si="38"/>
        <v>184.35317073170734</v>
      </c>
      <c r="Z76" s="9"/>
      <c r="AA76" s="9"/>
      <c r="AB76" s="9"/>
      <c r="AC76" s="9"/>
      <c r="AD76" s="9"/>
      <c r="AE76" s="9"/>
      <c r="AF76" s="9"/>
    </row>
    <row r="77" spans="1:32" ht="15.5" x14ac:dyDescent="0.35">
      <c r="A77" s="18">
        <v>73</v>
      </c>
      <c r="B77" s="19" t="s">
        <v>167</v>
      </c>
      <c r="C77" s="20" t="s">
        <v>168</v>
      </c>
      <c r="D77" s="21">
        <v>36945.800000000003</v>
      </c>
      <c r="E77" s="22">
        <f t="shared" si="26"/>
        <v>29556.640000000003</v>
      </c>
      <c r="F77" s="22">
        <f t="shared" si="27"/>
        <v>120.1489430894309</v>
      </c>
      <c r="G77" s="22">
        <f t="shared" si="28"/>
        <v>156.79437073170732</v>
      </c>
      <c r="H77" s="22">
        <f t="shared" si="29"/>
        <v>156.79437073170732</v>
      </c>
      <c r="I77" s="9"/>
      <c r="J77" s="9"/>
      <c r="K77" s="10" t="str">
        <f t="shared" si="30"/>
        <v>73 Ульяновская область</v>
      </c>
      <c r="L77" s="28">
        <v>23100</v>
      </c>
      <c r="M77" s="22">
        <f t="shared" si="31"/>
        <v>140.85365853658536</v>
      </c>
      <c r="N77" s="22">
        <f t="shared" si="32"/>
        <v>199.60993013846868</v>
      </c>
      <c r="O77" s="24">
        <f t="shared" si="33"/>
        <v>25129.453457384636</v>
      </c>
      <c r="P77" s="22">
        <f t="shared" si="34"/>
        <v>153.2283747401502</v>
      </c>
      <c r="Q77" s="12"/>
      <c r="R77" s="22">
        <f t="shared" si="35"/>
        <v>199.60993013846868</v>
      </c>
      <c r="S77" s="22">
        <f t="shared" si="36"/>
        <v>199.60993013846868</v>
      </c>
      <c r="T77" s="9"/>
      <c r="U77" s="9"/>
      <c r="V77" s="10"/>
      <c r="W77" s="10"/>
      <c r="X77" s="22">
        <f t="shared" si="37"/>
        <v>29556.640000000003</v>
      </c>
      <c r="Y77" s="22">
        <f t="shared" si="38"/>
        <v>153.2283747401502</v>
      </c>
      <c r="Z77" s="9"/>
      <c r="AA77" s="9"/>
      <c r="AB77" s="9"/>
      <c r="AC77" s="9"/>
      <c r="AD77" s="9"/>
      <c r="AE77" s="9"/>
      <c r="AF77" s="9"/>
    </row>
    <row r="78" spans="1:32" ht="15.5" x14ac:dyDescent="0.35">
      <c r="A78" s="18">
        <v>74</v>
      </c>
      <c r="B78" s="19" t="s">
        <v>169</v>
      </c>
      <c r="C78" s="20" t="s">
        <v>170</v>
      </c>
      <c r="D78" s="21">
        <v>34916.9</v>
      </c>
      <c r="E78" s="22">
        <f t="shared" si="26"/>
        <v>27933.520000000004</v>
      </c>
      <c r="F78" s="22">
        <f t="shared" si="27"/>
        <v>113.5508943089431</v>
      </c>
      <c r="G78" s="22">
        <f t="shared" si="28"/>
        <v>148.18391707317073</v>
      </c>
      <c r="H78" s="22">
        <f t="shared" si="29"/>
        <v>148.18391707317073</v>
      </c>
      <c r="I78" s="9"/>
      <c r="J78" s="9"/>
      <c r="K78" s="10" t="str">
        <f t="shared" si="30"/>
        <v>74 Челябинская область</v>
      </c>
      <c r="L78" s="28">
        <v>25806</v>
      </c>
      <c r="M78" s="22">
        <f t="shared" si="31"/>
        <v>157.35365853658536</v>
      </c>
      <c r="N78" s="22">
        <f t="shared" si="32"/>
        <v>222.99280766897499</v>
      </c>
      <c r="O78" s="24">
        <f t="shared" si="33"/>
        <v>28073.18943382112</v>
      </c>
      <c r="P78" s="22">
        <f t="shared" si="34"/>
        <v>171.17798435256779</v>
      </c>
      <c r="Q78" s="12"/>
      <c r="R78" s="22">
        <f t="shared" si="35"/>
        <v>222.99280766897499</v>
      </c>
      <c r="S78" s="22">
        <f t="shared" si="36"/>
        <v>222.99280766897499</v>
      </c>
      <c r="T78" s="9"/>
      <c r="U78" s="9"/>
      <c r="V78" s="10"/>
      <c r="W78" s="10"/>
      <c r="X78" s="22">
        <f t="shared" si="37"/>
        <v>28073.18943382112</v>
      </c>
      <c r="Y78" s="22">
        <f t="shared" si="38"/>
        <v>171.17798435256779</v>
      </c>
      <c r="Z78" s="9"/>
      <c r="AA78" s="9"/>
      <c r="AB78" s="9"/>
      <c r="AC78" s="9"/>
      <c r="AD78" s="9"/>
      <c r="AE78" s="9"/>
      <c r="AF78" s="9"/>
    </row>
    <row r="79" spans="1:32" ht="15.5" x14ac:dyDescent="0.35">
      <c r="A79" s="18">
        <v>75</v>
      </c>
      <c r="B79" s="18">
        <v>75</v>
      </c>
      <c r="C79" s="20" t="s">
        <v>171</v>
      </c>
      <c r="D79" s="21">
        <v>40093</v>
      </c>
      <c r="E79" s="22">
        <f t="shared" si="26"/>
        <v>32074.400000000001</v>
      </c>
      <c r="F79" s="22">
        <f t="shared" si="27"/>
        <v>130.38373983739837</v>
      </c>
      <c r="G79" s="22">
        <f t="shared" si="28"/>
        <v>170.15078048780487</v>
      </c>
      <c r="H79" s="22">
        <f t="shared" si="29"/>
        <v>170.15078048780487</v>
      </c>
      <c r="I79" s="9"/>
      <c r="J79" s="9"/>
      <c r="K79" s="10" t="str">
        <f t="shared" si="30"/>
        <v>75 Забайкальский край</v>
      </c>
      <c r="L79" s="28">
        <v>26928</v>
      </c>
      <c r="M79" s="22">
        <f t="shared" si="31"/>
        <v>164.19512195121951</v>
      </c>
      <c r="N79" s="22">
        <f t="shared" si="32"/>
        <v>232.68814713284348</v>
      </c>
      <c r="O79" s="24">
        <f t="shared" si="33"/>
        <v>29293.762887465517</v>
      </c>
      <c r="P79" s="22">
        <f t="shared" si="34"/>
        <v>178.62050541137509</v>
      </c>
      <c r="Q79" s="12"/>
      <c r="R79" s="22">
        <f t="shared" si="35"/>
        <v>232.68814713284348</v>
      </c>
      <c r="S79" s="22">
        <f t="shared" si="36"/>
        <v>232.68814713284348</v>
      </c>
      <c r="T79" s="9"/>
      <c r="U79" s="9"/>
      <c r="V79" s="10"/>
      <c r="W79" s="10"/>
      <c r="X79" s="22">
        <f t="shared" si="37"/>
        <v>32074.400000000001</v>
      </c>
      <c r="Y79" s="22">
        <f t="shared" si="38"/>
        <v>178.62050541137509</v>
      </c>
      <c r="Z79" s="9"/>
      <c r="AA79" s="9"/>
      <c r="AB79" s="9"/>
      <c r="AC79" s="9"/>
      <c r="AD79" s="9"/>
      <c r="AE79" s="9"/>
      <c r="AF79" s="9"/>
    </row>
    <row r="80" spans="1:32" ht="15.5" x14ac:dyDescent="0.35">
      <c r="A80" s="18">
        <v>76</v>
      </c>
      <c r="B80" s="18">
        <v>76</v>
      </c>
      <c r="C80" s="20" t="s">
        <v>172</v>
      </c>
      <c r="D80" s="21">
        <v>41141.199999999997</v>
      </c>
      <c r="E80" s="22">
        <f t="shared" si="26"/>
        <v>32912.959999999999</v>
      </c>
      <c r="F80" s="22">
        <f t="shared" si="27"/>
        <v>133.79252032520324</v>
      </c>
      <c r="G80" s="22">
        <f t="shared" si="28"/>
        <v>174.59923902439022</v>
      </c>
      <c r="H80" s="22">
        <f t="shared" si="29"/>
        <v>174.59923902439022</v>
      </c>
      <c r="I80" s="9"/>
      <c r="J80" s="9"/>
      <c r="K80" s="10" t="str">
        <f t="shared" si="30"/>
        <v>76 Ярославская область</v>
      </c>
      <c r="L80" s="23">
        <v>23000</v>
      </c>
      <c r="M80" s="22">
        <f t="shared" si="31"/>
        <v>140.2439024390244</v>
      </c>
      <c r="N80" s="22">
        <f t="shared" si="32"/>
        <v>198.74581788678702</v>
      </c>
      <c r="O80" s="24">
        <f t="shared" si="33"/>
        <v>25020.667944582106</v>
      </c>
      <c r="P80" s="22">
        <f t="shared" si="34"/>
        <v>152.56504844257381</v>
      </c>
      <c r="Q80" s="12"/>
      <c r="R80" s="22">
        <f t="shared" si="35"/>
        <v>198.74581788678702</v>
      </c>
      <c r="S80" s="22">
        <f t="shared" si="36"/>
        <v>198.74581788678702</v>
      </c>
      <c r="T80" s="9"/>
      <c r="U80" s="9"/>
      <c r="V80" s="10"/>
      <c r="W80" s="10"/>
      <c r="X80" s="22">
        <f t="shared" si="37"/>
        <v>32912.959999999999</v>
      </c>
      <c r="Y80" s="22">
        <f t="shared" si="38"/>
        <v>152.56504844257381</v>
      </c>
      <c r="Z80" s="9"/>
      <c r="AA80" s="9"/>
      <c r="AB80" s="9"/>
      <c r="AC80" s="9"/>
      <c r="AD80" s="9"/>
      <c r="AE80" s="9"/>
      <c r="AF80" s="9"/>
    </row>
    <row r="81" spans="1:32" ht="15.5" x14ac:dyDescent="0.35">
      <c r="A81" s="18">
        <v>77</v>
      </c>
      <c r="B81" s="29">
        <v>77</v>
      </c>
      <c r="C81" s="20" t="s">
        <v>173</v>
      </c>
      <c r="D81" s="21">
        <v>85642.1</v>
      </c>
      <c r="E81" s="30">
        <f t="shared" si="26"/>
        <v>68513.680000000008</v>
      </c>
      <c r="F81" s="22">
        <f t="shared" si="27"/>
        <v>278.51089430894314</v>
      </c>
      <c r="G81" s="22">
        <f t="shared" si="28"/>
        <v>363.45671707317075</v>
      </c>
      <c r="H81" s="22">
        <f t="shared" si="29"/>
        <v>342.20447317073172</v>
      </c>
      <c r="I81" s="9"/>
      <c r="J81" s="9"/>
      <c r="K81" s="10" t="str">
        <f t="shared" si="30"/>
        <v xml:space="preserve">77 Город Москва </v>
      </c>
      <c r="L81" s="28">
        <v>32916</v>
      </c>
      <c r="M81" s="22">
        <f t="shared" si="31"/>
        <v>200.70731707317074</v>
      </c>
      <c r="N81" s="22">
        <f t="shared" si="32"/>
        <v>284.43118876354271</v>
      </c>
      <c r="O81" s="24">
        <f t="shared" si="33"/>
        <v>35807.839394081071</v>
      </c>
      <c r="P81" s="22">
        <f t="shared" si="34"/>
        <v>218.34048411025043</v>
      </c>
      <c r="Q81" s="12"/>
      <c r="R81" s="22">
        <f t="shared" si="35"/>
        <v>363.45671707317075</v>
      </c>
      <c r="S81" s="22">
        <f t="shared" si="36"/>
        <v>342.20447317073172</v>
      </c>
      <c r="T81" s="9"/>
      <c r="U81" s="9"/>
      <c r="V81" s="10"/>
      <c r="W81" s="10"/>
      <c r="X81" s="22">
        <f t="shared" si="37"/>
        <v>68513.680000000008</v>
      </c>
      <c r="Y81" s="22">
        <f t="shared" si="38"/>
        <v>278.51089430894314</v>
      </c>
      <c r="Z81" s="9"/>
      <c r="AA81" s="9"/>
      <c r="AB81" s="9"/>
      <c r="AC81" s="9"/>
      <c r="AD81" s="9"/>
      <c r="AE81" s="9"/>
      <c r="AF81" s="9"/>
    </row>
    <row r="82" spans="1:32" ht="15.5" x14ac:dyDescent="0.35">
      <c r="A82" s="18">
        <v>78</v>
      </c>
      <c r="B82" s="18">
        <v>78</v>
      </c>
      <c r="C82" s="20" t="s">
        <v>174</v>
      </c>
      <c r="D82" s="21">
        <v>75372.899999999994</v>
      </c>
      <c r="E82" s="22">
        <f t="shared" si="26"/>
        <v>60298.32</v>
      </c>
      <c r="F82" s="22">
        <f t="shared" si="27"/>
        <v>245.11512195121952</v>
      </c>
      <c r="G82" s="22">
        <f t="shared" si="28"/>
        <v>319.87523414634148</v>
      </c>
      <c r="H82" s="22">
        <f t="shared" si="29"/>
        <v>303.632356097561</v>
      </c>
      <c r="I82" s="9"/>
      <c r="J82" s="9"/>
      <c r="K82" s="10" t="str">
        <f t="shared" si="30"/>
        <v xml:space="preserve">78 Город Санкт-Петербург </v>
      </c>
      <c r="L82" s="28">
        <v>28750</v>
      </c>
      <c r="M82" s="22">
        <f t="shared" si="31"/>
        <v>175.30487804878049</v>
      </c>
      <c r="N82" s="22">
        <f t="shared" si="32"/>
        <v>248.43227235848377</v>
      </c>
      <c r="O82" s="24">
        <f t="shared" si="33"/>
        <v>31275.834930727633</v>
      </c>
      <c r="P82" s="22">
        <f t="shared" si="34"/>
        <v>190.70631055321726</v>
      </c>
      <c r="Q82" s="12"/>
      <c r="R82" s="22">
        <f t="shared" si="35"/>
        <v>319.87523414634148</v>
      </c>
      <c r="S82" s="22">
        <f t="shared" si="36"/>
        <v>303.632356097561</v>
      </c>
      <c r="T82" s="9"/>
      <c r="U82" s="9"/>
      <c r="V82" s="10"/>
      <c r="W82" s="10"/>
      <c r="X82" s="22">
        <f t="shared" si="37"/>
        <v>60298.32</v>
      </c>
      <c r="Y82" s="22">
        <f t="shared" si="38"/>
        <v>245.11512195121952</v>
      </c>
      <c r="Z82" s="9"/>
      <c r="AA82" s="9"/>
      <c r="AB82" s="9"/>
      <c r="AC82" s="9"/>
      <c r="AD82" s="9"/>
      <c r="AE82" s="9"/>
      <c r="AF82" s="9"/>
    </row>
    <row r="83" spans="1:32" ht="15.5" x14ac:dyDescent="0.35">
      <c r="A83" s="18">
        <v>79</v>
      </c>
      <c r="B83" s="18">
        <v>79</v>
      </c>
      <c r="C83" s="20" t="s">
        <v>175</v>
      </c>
      <c r="D83" s="21">
        <v>43753.4</v>
      </c>
      <c r="E83" s="22">
        <f t="shared" si="26"/>
        <v>35002.720000000001</v>
      </c>
      <c r="F83" s="22">
        <f t="shared" si="27"/>
        <v>142.28747967479674</v>
      </c>
      <c r="G83" s="22">
        <f t="shared" si="28"/>
        <v>185.68516097560973</v>
      </c>
      <c r="H83" s="22">
        <f t="shared" si="29"/>
        <v>184.86642926829265</v>
      </c>
      <c r="I83" s="9"/>
      <c r="J83" s="9"/>
      <c r="K83" s="10" t="str">
        <f t="shared" si="30"/>
        <v>79 Еврейская автономная область</v>
      </c>
      <c r="L83" s="23">
        <v>22440</v>
      </c>
      <c r="M83" s="22">
        <f t="shared" si="31"/>
        <v>136.82926829268294</v>
      </c>
      <c r="N83" s="22">
        <f t="shared" si="32"/>
        <v>193.90678927736963</v>
      </c>
      <c r="O83" s="24">
        <f t="shared" si="33"/>
        <v>24411.469072887936</v>
      </c>
      <c r="P83" s="22">
        <f t="shared" si="34"/>
        <v>148.85042117614594</v>
      </c>
      <c r="Q83" s="12"/>
      <c r="R83" s="22">
        <f t="shared" si="35"/>
        <v>193.90678927736963</v>
      </c>
      <c r="S83" s="22">
        <f t="shared" si="36"/>
        <v>193.90678927736963</v>
      </c>
      <c r="T83" s="9"/>
      <c r="U83" s="9"/>
      <c r="V83" s="10"/>
      <c r="W83" s="10"/>
      <c r="X83" s="22">
        <f t="shared" si="37"/>
        <v>35002.720000000001</v>
      </c>
      <c r="Y83" s="22">
        <f t="shared" si="38"/>
        <v>148.85042117614594</v>
      </c>
      <c r="Z83" s="9"/>
      <c r="AA83" s="9"/>
      <c r="AB83" s="9"/>
      <c r="AC83" s="9"/>
      <c r="AD83" s="9"/>
      <c r="AE83" s="9"/>
      <c r="AF83" s="9"/>
    </row>
    <row r="84" spans="1:32" ht="15.5" x14ac:dyDescent="0.35">
      <c r="A84" s="18">
        <v>80</v>
      </c>
      <c r="B84" s="18">
        <v>83</v>
      </c>
      <c r="C84" s="20" t="s">
        <v>176</v>
      </c>
      <c r="D84" s="21">
        <v>62091.9</v>
      </c>
      <c r="E84" s="22">
        <f t="shared" si="26"/>
        <v>49673.520000000004</v>
      </c>
      <c r="F84" s="22">
        <f t="shared" si="27"/>
        <v>201.9248780487805</v>
      </c>
      <c r="G84" s="22">
        <f t="shared" si="28"/>
        <v>263.51196585365852</v>
      </c>
      <c r="H84" s="22">
        <f t="shared" si="29"/>
        <v>253.74762439024391</v>
      </c>
      <c r="I84" s="9"/>
      <c r="J84" s="9"/>
      <c r="K84" s="10" t="str">
        <f t="shared" si="30"/>
        <v xml:space="preserve">83 Ненецкий автономный округ </v>
      </c>
      <c r="L84" s="23">
        <v>33660</v>
      </c>
      <c r="M84" s="22">
        <f t="shared" si="31"/>
        <v>205.2439024390244</v>
      </c>
      <c r="N84" s="22">
        <f t="shared" si="32"/>
        <v>290.86018391605444</v>
      </c>
      <c r="O84" s="24">
        <f t="shared" si="33"/>
        <v>36617.203609331897</v>
      </c>
      <c r="P84" s="22">
        <f t="shared" si="34"/>
        <v>223.27563176421893</v>
      </c>
      <c r="Q84" s="12"/>
      <c r="R84" s="22">
        <f t="shared" si="35"/>
        <v>290.86018391605444</v>
      </c>
      <c r="S84" s="22">
        <f t="shared" si="36"/>
        <v>290.86018391605444</v>
      </c>
      <c r="T84" s="9"/>
      <c r="U84" s="9"/>
      <c r="V84" s="10"/>
      <c r="W84" s="10"/>
      <c r="X84" s="22">
        <f t="shared" si="37"/>
        <v>49673.520000000004</v>
      </c>
      <c r="Y84" s="22">
        <f t="shared" si="38"/>
        <v>223.27563176421893</v>
      </c>
      <c r="Z84" s="9"/>
      <c r="AA84" s="9"/>
      <c r="AB84" s="9"/>
      <c r="AC84" s="9"/>
      <c r="AD84" s="9"/>
      <c r="AE84" s="9"/>
      <c r="AF84" s="9"/>
    </row>
    <row r="85" spans="1:32" ht="15.5" x14ac:dyDescent="0.35">
      <c r="A85" s="18">
        <v>81</v>
      </c>
      <c r="B85" s="19" t="s">
        <v>177</v>
      </c>
      <c r="C85" s="20" t="s">
        <v>178</v>
      </c>
      <c r="D85" s="21">
        <v>57831.7</v>
      </c>
      <c r="E85" s="22">
        <f t="shared" si="26"/>
        <v>46265.36</v>
      </c>
      <c r="F85" s="22">
        <f t="shared" si="27"/>
        <v>188.07056910569105</v>
      </c>
      <c r="G85" s="22">
        <f t="shared" si="28"/>
        <v>245.43209268292682</v>
      </c>
      <c r="H85" s="22">
        <f t="shared" si="29"/>
        <v>237.74589756097558</v>
      </c>
      <c r="I85" s="9"/>
      <c r="J85" s="9"/>
      <c r="K85" s="10" t="str">
        <f t="shared" si="30"/>
        <v xml:space="preserve">86 Ханты-Мансийский автономный округ - Югра </v>
      </c>
      <c r="L85" s="23">
        <v>33660</v>
      </c>
      <c r="M85" s="22">
        <f t="shared" si="31"/>
        <v>205.2439024390244</v>
      </c>
      <c r="N85" s="22">
        <f t="shared" si="32"/>
        <v>290.86018391605444</v>
      </c>
      <c r="O85" s="24">
        <f t="shared" si="33"/>
        <v>36617.203609331897</v>
      </c>
      <c r="P85" s="22">
        <f t="shared" si="34"/>
        <v>223.27563176421893</v>
      </c>
      <c r="Q85" s="12"/>
      <c r="R85" s="22">
        <f t="shared" si="35"/>
        <v>290.86018391605444</v>
      </c>
      <c r="S85" s="22">
        <f t="shared" si="36"/>
        <v>290.86018391605444</v>
      </c>
      <c r="T85" s="9"/>
      <c r="U85" s="9"/>
      <c r="V85" s="10"/>
      <c r="W85" s="10"/>
      <c r="X85" s="22">
        <f t="shared" si="37"/>
        <v>46265.36</v>
      </c>
      <c r="Y85" s="22">
        <f t="shared" si="38"/>
        <v>223.27563176421893</v>
      </c>
      <c r="Z85" s="9"/>
      <c r="AA85" s="9"/>
      <c r="AB85" s="9"/>
      <c r="AC85" s="9"/>
      <c r="AD85" s="9"/>
      <c r="AE85" s="9"/>
      <c r="AF85" s="9"/>
    </row>
    <row r="86" spans="1:32" ht="15.5" x14ac:dyDescent="0.35">
      <c r="A86" s="18">
        <v>82</v>
      </c>
      <c r="B86" s="18">
        <v>87</v>
      </c>
      <c r="C86" s="20" t="s">
        <v>179</v>
      </c>
      <c r="D86" s="21">
        <v>84921.8</v>
      </c>
      <c r="E86" s="22">
        <f t="shared" si="26"/>
        <v>67937.440000000002</v>
      </c>
      <c r="F86" s="22">
        <f t="shared" si="27"/>
        <v>276.16845528455286</v>
      </c>
      <c r="G86" s="22">
        <f t="shared" si="28"/>
        <v>360.39983414634145</v>
      </c>
      <c r="H86" s="22">
        <f t="shared" si="29"/>
        <v>339.49895609756095</v>
      </c>
      <c r="I86" s="9"/>
      <c r="J86" s="9"/>
      <c r="K86" s="10" t="str">
        <f t="shared" si="30"/>
        <v>87 Чукотский автономный округ</v>
      </c>
      <c r="L86" s="23">
        <v>44880</v>
      </c>
      <c r="M86" s="22">
        <f t="shared" si="31"/>
        <v>273.65853658536588</v>
      </c>
      <c r="N86" s="22">
        <f t="shared" si="32"/>
        <v>387.81357855473925</v>
      </c>
      <c r="O86" s="24">
        <f t="shared" si="33"/>
        <v>48822.938145775872</v>
      </c>
      <c r="P86" s="22">
        <f t="shared" si="34"/>
        <v>297.70084235229189</v>
      </c>
      <c r="Q86" s="12"/>
      <c r="R86" s="22">
        <f t="shared" si="35"/>
        <v>387.81357855473925</v>
      </c>
      <c r="S86" s="22">
        <f t="shared" si="36"/>
        <v>387.81357855473925</v>
      </c>
      <c r="T86" s="9"/>
      <c r="U86" s="9"/>
      <c r="V86" s="10"/>
      <c r="W86" s="10"/>
      <c r="X86" s="22">
        <f t="shared" si="37"/>
        <v>67937.440000000002</v>
      </c>
      <c r="Y86" s="22">
        <f t="shared" si="38"/>
        <v>297.70084235229189</v>
      </c>
      <c r="Z86" s="9"/>
      <c r="AA86" s="9"/>
      <c r="AB86" s="9"/>
      <c r="AC86" s="9"/>
      <c r="AD86" s="9"/>
      <c r="AE86" s="9"/>
      <c r="AF86" s="9"/>
    </row>
    <row r="87" spans="1:32" ht="15.5" x14ac:dyDescent="0.35">
      <c r="A87" s="18">
        <v>83</v>
      </c>
      <c r="B87" s="19" t="s">
        <v>180</v>
      </c>
      <c r="C87" s="20" t="s">
        <v>181</v>
      </c>
      <c r="D87" s="21">
        <v>68056.3</v>
      </c>
      <c r="E87" s="22">
        <f t="shared" si="26"/>
        <v>54445.040000000008</v>
      </c>
      <c r="F87" s="22">
        <f t="shared" si="27"/>
        <v>221.32130081300815</v>
      </c>
      <c r="G87" s="22">
        <f t="shared" si="28"/>
        <v>288.82429756097559</v>
      </c>
      <c r="H87" s="22">
        <f t="shared" si="29"/>
        <v>276.15049268292682</v>
      </c>
      <c r="I87" s="9"/>
      <c r="J87" s="9"/>
      <c r="K87" s="10" t="str">
        <f t="shared" si="30"/>
        <v xml:space="preserve">89 Ямало-Ненецкий автономный округ </v>
      </c>
      <c r="L87" s="23">
        <v>31416</v>
      </c>
      <c r="M87" s="22">
        <f t="shared" si="31"/>
        <v>191.5609756097561</v>
      </c>
      <c r="N87" s="22">
        <f t="shared" si="32"/>
        <v>271.46950498831745</v>
      </c>
      <c r="O87" s="24">
        <f t="shared" si="33"/>
        <v>34176.056702043104</v>
      </c>
      <c r="P87" s="22">
        <f t="shared" si="34"/>
        <v>208.3905896466043</v>
      </c>
      <c r="Q87" s="12"/>
      <c r="R87" s="22">
        <f t="shared" si="35"/>
        <v>288.82429756097559</v>
      </c>
      <c r="S87" s="22">
        <f t="shared" si="36"/>
        <v>276.15049268292682</v>
      </c>
      <c r="T87" s="9"/>
      <c r="U87" s="9"/>
      <c r="V87" s="10"/>
      <c r="W87" s="10"/>
      <c r="X87" s="22">
        <f t="shared" si="37"/>
        <v>54445.040000000008</v>
      </c>
      <c r="Y87" s="22">
        <f t="shared" si="38"/>
        <v>221.32130081300815</v>
      </c>
      <c r="Z87" s="9"/>
      <c r="AA87" s="9"/>
      <c r="AB87" s="9"/>
      <c r="AC87" s="9"/>
      <c r="AD87" s="9"/>
      <c r="AE87" s="9"/>
      <c r="AF87" s="9"/>
    </row>
    <row r="88" spans="1:32" ht="15.5" x14ac:dyDescent="0.35">
      <c r="A88" s="18">
        <v>84</v>
      </c>
      <c r="B88" s="18">
        <v>91</v>
      </c>
      <c r="C88" s="20" t="s">
        <v>182</v>
      </c>
      <c r="D88" s="21">
        <v>38519.599999999999</v>
      </c>
      <c r="E88" s="22">
        <f t="shared" si="26"/>
        <v>30815.68</v>
      </c>
      <c r="F88" s="22">
        <f t="shared" si="27"/>
        <v>125.2669918699187</v>
      </c>
      <c r="G88" s="22">
        <f t="shared" si="28"/>
        <v>163.47342439024391</v>
      </c>
      <c r="H88" s="22">
        <f t="shared" si="29"/>
        <v>163.47342439024391</v>
      </c>
      <c r="I88" s="9"/>
      <c r="J88" s="9"/>
      <c r="K88" s="10" t="str">
        <f t="shared" si="30"/>
        <v>91 Республика Крым</v>
      </c>
      <c r="L88" s="23">
        <v>22440</v>
      </c>
      <c r="M88" s="22">
        <f t="shared" si="31"/>
        <v>136.82926829268294</v>
      </c>
      <c r="N88" s="22">
        <f t="shared" si="32"/>
        <v>193.90678927736963</v>
      </c>
      <c r="O88" s="24">
        <f t="shared" si="33"/>
        <v>24411.469072887936</v>
      </c>
      <c r="P88" s="22">
        <f t="shared" si="34"/>
        <v>148.85042117614594</v>
      </c>
      <c r="Q88" s="12"/>
      <c r="R88" s="22">
        <f t="shared" si="35"/>
        <v>193.90678927736963</v>
      </c>
      <c r="S88" s="22">
        <f t="shared" si="36"/>
        <v>193.90678927736963</v>
      </c>
      <c r="T88" s="9"/>
      <c r="U88" s="9"/>
      <c r="V88" s="10"/>
      <c r="W88" s="10"/>
      <c r="X88" s="22">
        <f t="shared" si="37"/>
        <v>30815.68</v>
      </c>
      <c r="Y88" s="22">
        <f t="shared" si="38"/>
        <v>148.85042117614594</v>
      </c>
      <c r="Z88" s="9"/>
      <c r="AA88" s="9"/>
      <c r="AB88" s="9"/>
      <c r="AC88" s="9"/>
      <c r="AD88" s="9"/>
      <c r="AE88" s="9"/>
      <c r="AF88" s="9"/>
    </row>
    <row r="89" spans="1:32" ht="15.5" x14ac:dyDescent="0.35">
      <c r="A89" s="18">
        <v>85</v>
      </c>
      <c r="B89" s="18">
        <v>92</v>
      </c>
      <c r="C89" s="20" t="s">
        <v>183</v>
      </c>
      <c r="D89" s="21">
        <v>26852.3</v>
      </c>
      <c r="E89" s="22">
        <f t="shared" si="26"/>
        <v>21481.84</v>
      </c>
      <c r="F89" s="22">
        <f t="shared" si="27"/>
        <v>87.324552845528459</v>
      </c>
      <c r="G89" s="22">
        <f t="shared" si="28"/>
        <v>113.95854146341463</v>
      </c>
      <c r="H89" s="22">
        <f t="shared" si="29"/>
        <v>113.95854146341463</v>
      </c>
      <c r="I89" s="9"/>
      <c r="J89" s="9"/>
      <c r="K89" s="10" t="str">
        <f t="shared" si="30"/>
        <v>92 Город федерального значения Севастополь</v>
      </c>
      <c r="L89" s="23">
        <v>22440</v>
      </c>
      <c r="M89" s="22">
        <f t="shared" si="31"/>
        <v>136.82926829268294</v>
      </c>
      <c r="N89" s="22">
        <f t="shared" si="32"/>
        <v>193.90678927736963</v>
      </c>
      <c r="O89" s="24">
        <f t="shared" si="33"/>
        <v>24411.469072887936</v>
      </c>
      <c r="P89" s="22">
        <f t="shared" si="34"/>
        <v>148.85042117614594</v>
      </c>
      <c r="Q89" s="12"/>
      <c r="R89" s="22">
        <f t="shared" si="35"/>
        <v>193.90678927736963</v>
      </c>
      <c r="S89" s="22">
        <f t="shared" si="36"/>
        <v>193.90678927736963</v>
      </c>
      <c r="T89" s="9"/>
      <c r="U89" s="9"/>
      <c r="V89" s="10"/>
      <c r="W89" s="10"/>
      <c r="X89" s="22">
        <f t="shared" si="37"/>
        <v>24411.469072887936</v>
      </c>
      <c r="Y89" s="22">
        <f t="shared" si="38"/>
        <v>148.85042117614594</v>
      </c>
      <c r="Z89" s="9"/>
      <c r="AA89" s="9"/>
      <c r="AB89" s="9"/>
      <c r="AC89" s="9"/>
      <c r="AD89" s="9"/>
      <c r="AE89" s="9"/>
      <c r="AF89" s="9"/>
    </row>
    <row r="90" spans="1:32" ht="15.5" x14ac:dyDescent="0.35">
      <c r="A90" s="31"/>
      <c r="B90" s="18">
        <v>80</v>
      </c>
      <c r="C90" s="20" t="s">
        <v>184</v>
      </c>
      <c r="D90" s="32"/>
      <c r="E90" s="22">
        <v>0</v>
      </c>
      <c r="F90" s="22">
        <f t="shared" si="27"/>
        <v>0</v>
      </c>
      <c r="G90" s="22">
        <f t="shared" si="28"/>
        <v>0</v>
      </c>
      <c r="H90" s="22">
        <f t="shared" si="29"/>
        <v>0</v>
      </c>
      <c r="I90" s="9"/>
      <c r="J90" s="9"/>
      <c r="K90" s="10" t="str">
        <f t="shared" si="30"/>
        <v>80 Донецкая Народная Республика**</v>
      </c>
      <c r="L90" s="23">
        <v>22440</v>
      </c>
      <c r="M90" s="22">
        <f t="shared" si="31"/>
        <v>136.82926829268294</v>
      </c>
      <c r="N90" s="22">
        <f t="shared" si="32"/>
        <v>193.90678927736963</v>
      </c>
      <c r="O90" s="24">
        <f t="shared" si="33"/>
        <v>24411.469072887936</v>
      </c>
      <c r="P90" s="22">
        <f t="shared" si="34"/>
        <v>148.85042117614594</v>
      </c>
      <c r="Q90" s="12"/>
      <c r="R90" s="22">
        <f t="shared" si="35"/>
        <v>193.90678927736963</v>
      </c>
      <c r="S90" s="22">
        <f t="shared" si="36"/>
        <v>193.90678927736963</v>
      </c>
      <c r="T90" s="9"/>
      <c r="U90" s="9"/>
      <c r="V90" s="10"/>
      <c r="W90" s="10"/>
      <c r="X90" s="22">
        <f t="shared" si="37"/>
        <v>24411.469072887936</v>
      </c>
      <c r="Y90" s="22">
        <f t="shared" si="38"/>
        <v>148.85042117614594</v>
      </c>
      <c r="Z90" s="9"/>
      <c r="AA90" s="9"/>
      <c r="AB90" s="9"/>
      <c r="AC90" s="9"/>
      <c r="AD90" s="9"/>
      <c r="AE90" s="9"/>
      <c r="AF90" s="9"/>
    </row>
    <row r="91" spans="1:32" ht="15.5" x14ac:dyDescent="0.35">
      <c r="A91" s="8"/>
      <c r="B91" s="18">
        <v>81</v>
      </c>
      <c r="C91" s="20" t="s">
        <v>185</v>
      </c>
      <c r="D91" s="32"/>
      <c r="E91" s="22">
        <v>0</v>
      </c>
      <c r="F91" s="22">
        <f t="shared" si="27"/>
        <v>0</v>
      </c>
      <c r="G91" s="22">
        <f t="shared" si="28"/>
        <v>0</v>
      </c>
      <c r="H91" s="22">
        <f t="shared" si="29"/>
        <v>0</v>
      </c>
      <c r="I91" s="9"/>
      <c r="J91" s="9"/>
      <c r="K91" s="10" t="str">
        <f t="shared" si="30"/>
        <v>81 Луганская Народная Республика**</v>
      </c>
      <c r="L91" s="23">
        <v>22440</v>
      </c>
      <c r="M91" s="22">
        <f t="shared" si="31"/>
        <v>136.82926829268294</v>
      </c>
      <c r="N91" s="22">
        <f t="shared" si="32"/>
        <v>193.90678927736963</v>
      </c>
      <c r="O91" s="24">
        <f t="shared" si="33"/>
        <v>24411.469072887936</v>
      </c>
      <c r="P91" s="22">
        <f t="shared" si="34"/>
        <v>148.85042117614594</v>
      </c>
      <c r="Q91" s="12"/>
      <c r="R91" s="22">
        <f t="shared" si="35"/>
        <v>193.90678927736963</v>
      </c>
      <c r="S91" s="22">
        <f t="shared" si="36"/>
        <v>193.90678927736963</v>
      </c>
      <c r="T91" s="9"/>
      <c r="U91" s="9"/>
      <c r="V91" s="10"/>
      <c r="W91" s="10"/>
      <c r="X91" s="22">
        <f t="shared" si="37"/>
        <v>24411.469072887936</v>
      </c>
      <c r="Y91" s="22">
        <f t="shared" si="38"/>
        <v>148.85042117614594</v>
      </c>
      <c r="Z91" s="9"/>
      <c r="AA91" s="9"/>
      <c r="AB91" s="9"/>
      <c r="AC91" s="9"/>
      <c r="AD91" s="9"/>
      <c r="AE91" s="9"/>
      <c r="AF91" s="9"/>
    </row>
    <row r="92" spans="1:32" ht="15.5" x14ac:dyDescent="0.35">
      <c r="A92" s="8"/>
      <c r="B92" s="18">
        <v>85</v>
      </c>
      <c r="C92" s="20" t="s">
        <v>186</v>
      </c>
      <c r="D92" s="32"/>
      <c r="E92" s="22">
        <v>0</v>
      </c>
      <c r="F92" s="22">
        <f t="shared" si="27"/>
        <v>0</v>
      </c>
      <c r="G92" s="22">
        <f t="shared" si="28"/>
        <v>0</v>
      </c>
      <c r="H92" s="22">
        <f t="shared" si="29"/>
        <v>0</v>
      </c>
      <c r="I92" s="9"/>
      <c r="J92" s="9"/>
      <c r="K92" s="10" t="str">
        <f t="shared" si="30"/>
        <v>85 Запорожская область**</v>
      </c>
      <c r="L92" s="23">
        <v>22440</v>
      </c>
      <c r="M92" s="22">
        <f t="shared" si="31"/>
        <v>136.82926829268294</v>
      </c>
      <c r="N92" s="22">
        <f t="shared" si="32"/>
        <v>193.90678927736963</v>
      </c>
      <c r="O92" s="24">
        <f t="shared" si="33"/>
        <v>24411.469072887936</v>
      </c>
      <c r="P92" s="22">
        <f t="shared" si="34"/>
        <v>148.85042117614594</v>
      </c>
      <c r="Q92" s="12"/>
      <c r="R92" s="22">
        <f t="shared" si="35"/>
        <v>193.90678927736963</v>
      </c>
      <c r="S92" s="22">
        <f t="shared" si="36"/>
        <v>193.90678927736963</v>
      </c>
      <c r="T92" s="9"/>
      <c r="U92" s="9"/>
      <c r="V92" s="10"/>
      <c r="W92" s="10"/>
      <c r="X92" s="22">
        <f t="shared" si="37"/>
        <v>24411.469072887936</v>
      </c>
      <c r="Y92" s="22">
        <f t="shared" si="38"/>
        <v>148.85042117614594</v>
      </c>
      <c r="Z92" s="9"/>
      <c r="AA92" s="9"/>
      <c r="AB92" s="9"/>
      <c r="AC92" s="9"/>
      <c r="AD92" s="9"/>
      <c r="AE92" s="9"/>
      <c r="AF92" s="9"/>
    </row>
    <row r="93" spans="1:32" ht="15.5" x14ac:dyDescent="0.35">
      <c r="A93" s="8"/>
      <c r="B93" s="18">
        <v>84</v>
      </c>
      <c r="C93" s="20" t="s">
        <v>187</v>
      </c>
      <c r="D93" s="32"/>
      <c r="E93" s="22">
        <v>0</v>
      </c>
      <c r="F93" s="22">
        <f t="shared" si="27"/>
        <v>0</v>
      </c>
      <c r="G93" s="22">
        <f t="shared" si="28"/>
        <v>0</v>
      </c>
      <c r="H93" s="22">
        <f t="shared" si="29"/>
        <v>0</v>
      </c>
      <c r="I93" s="9"/>
      <c r="J93" s="9"/>
      <c r="K93" s="10" t="str">
        <f t="shared" si="30"/>
        <v>84 Херсонская область**</v>
      </c>
      <c r="L93" s="23">
        <v>22440</v>
      </c>
      <c r="M93" s="22">
        <f t="shared" si="31"/>
        <v>136.82926829268294</v>
      </c>
      <c r="N93" s="22">
        <f t="shared" si="32"/>
        <v>193.90678927736963</v>
      </c>
      <c r="O93" s="24">
        <f t="shared" si="33"/>
        <v>24411.469072887936</v>
      </c>
      <c r="P93" s="22">
        <f t="shared" si="34"/>
        <v>148.85042117614594</v>
      </c>
      <c r="Q93" s="12"/>
      <c r="R93" s="22">
        <f t="shared" si="35"/>
        <v>193.90678927736963</v>
      </c>
      <c r="S93" s="22">
        <f t="shared" si="36"/>
        <v>193.90678927736963</v>
      </c>
      <c r="T93" s="9"/>
      <c r="U93" s="9"/>
      <c r="V93" s="10"/>
      <c r="W93" s="10"/>
      <c r="X93" s="22">
        <f t="shared" si="37"/>
        <v>24411.469072887936</v>
      </c>
      <c r="Y93" s="22">
        <f t="shared" si="38"/>
        <v>148.85042117614594</v>
      </c>
      <c r="Z93" s="9"/>
      <c r="AA93" s="9"/>
      <c r="AB93" s="9"/>
      <c r="AC93" s="9"/>
      <c r="AD93" s="9"/>
      <c r="AE93" s="9"/>
      <c r="AF93" s="9"/>
    </row>
    <row r="94" spans="1:32" ht="15.5" x14ac:dyDescent="0.35">
      <c r="A94" s="6"/>
      <c r="B94" s="6"/>
      <c r="C94" s="33"/>
      <c r="D94" s="9"/>
      <c r="E94" s="9"/>
      <c r="F94" s="9"/>
      <c r="G94" s="9"/>
      <c r="H94" s="9"/>
      <c r="I94" s="9"/>
      <c r="J94" s="9"/>
      <c r="K94" s="9"/>
      <c r="L94" s="9"/>
      <c r="M94" s="9"/>
      <c r="N94" s="9"/>
      <c r="O94" s="9"/>
      <c r="P94" s="9"/>
      <c r="Q94" s="9"/>
      <c r="R94" s="9"/>
      <c r="S94" s="9"/>
      <c r="T94" s="9"/>
      <c r="U94" s="9"/>
      <c r="V94" s="9"/>
      <c r="W94" s="9"/>
      <c r="X94" s="9"/>
      <c r="Y94" s="9"/>
      <c r="Z94" s="9"/>
      <c r="AA94" s="9"/>
      <c r="AB94" s="9"/>
      <c r="AC94" s="9"/>
      <c r="AD94" s="9"/>
      <c r="AE94" s="9"/>
      <c r="AF94" s="9"/>
    </row>
    <row r="95" spans="1:32" ht="15.5" x14ac:dyDescent="0.35">
      <c r="A95" s="6"/>
      <c r="B95" s="6" t="s">
        <v>188</v>
      </c>
      <c r="C95" s="34" t="s">
        <v>189</v>
      </c>
      <c r="D95" s="9"/>
      <c r="E95" s="9"/>
      <c r="F95" s="9"/>
      <c r="G95" s="9"/>
      <c r="H95" s="9"/>
      <c r="I95" s="9"/>
      <c r="J95" s="9"/>
      <c r="K95" s="9"/>
      <c r="L95" s="9"/>
      <c r="M95" s="9"/>
      <c r="N95" s="9"/>
      <c r="O95" s="9"/>
      <c r="P95" s="9"/>
      <c r="Q95" s="9"/>
      <c r="R95" s="9"/>
      <c r="S95" s="9"/>
      <c r="T95" s="9"/>
      <c r="U95" s="9"/>
      <c r="V95" s="9"/>
      <c r="W95" s="9"/>
      <c r="X95" s="9"/>
      <c r="Y95" s="9"/>
      <c r="Z95" s="9"/>
      <c r="AA95" s="9"/>
      <c r="AB95" s="9"/>
      <c r="AC95" s="9"/>
      <c r="AD95" s="9"/>
      <c r="AE95" s="9"/>
      <c r="AF95" s="9"/>
    </row>
    <row r="96" spans="1:32" ht="15.5" x14ac:dyDescent="0.35">
      <c r="A96" s="6"/>
      <c r="B96" s="6" t="s">
        <v>190</v>
      </c>
      <c r="C96" s="34" t="s">
        <v>191</v>
      </c>
      <c r="D96" s="9"/>
      <c r="E96" s="9"/>
      <c r="F96" s="9"/>
      <c r="G96" s="9"/>
      <c r="H96" s="9"/>
      <c r="I96" s="9"/>
      <c r="J96" s="9"/>
      <c r="K96" s="9"/>
      <c r="L96" s="9"/>
      <c r="M96" s="9"/>
      <c r="N96" s="9"/>
      <c r="O96" s="9"/>
      <c r="P96" s="9"/>
      <c r="Q96" s="9"/>
      <c r="R96" s="9"/>
      <c r="S96" s="9"/>
      <c r="T96" s="9"/>
      <c r="U96" s="9"/>
      <c r="V96" s="9"/>
      <c r="W96" s="9"/>
      <c r="X96" s="9"/>
      <c r="Y96" s="9"/>
      <c r="Z96" s="9"/>
      <c r="AA96" s="9"/>
      <c r="AB96" s="9"/>
      <c r="AC96" s="9"/>
      <c r="AD96" s="9"/>
      <c r="AE96" s="9"/>
      <c r="AF96" s="9"/>
    </row>
    <row r="97" spans="1:32" ht="15.5" x14ac:dyDescent="0.35">
      <c r="A97" s="6"/>
      <c r="B97" s="6"/>
      <c r="C97" s="35"/>
      <c r="D97" s="9"/>
      <c r="E97" s="9"/>
      <c r="F97" s="9"/>
      <c r="G97" s="9"/>
      <c r="H97" s="9"/>
      <c r="I97" s="9"/>
      <c r="J97" s="9"/>
      <c r="K97" s="9"/>
      <c r="L97" s="9"/>
      <c r="M97" s="9"/>
      <c r="N97" s="9"/>
      <c r="O97" s="9"/>
      <c r="P97" s="9"/>
      <c r="Q97" s="9"/>
      <c r="R97" s="9"/>
      <c r="S97" s="9"/>
      <c r="T97" s="9"/>
      <c r="U97" s="9"/>
      <c r="V97" s="9"/>
      <c r="W97" s="9"/>
      <c r="X97" s="9"/>
      <c r="Y97" s="9"/>
      <c r="Z97" s="9"/>
      <c r="AA97" s="9"/>
      <c r="AB97" s="9"/>
      <c r="AC97" s="9"/>
      <c r="AD97" s="9"/>
      <c r="AE97" s="9"/>
      <c r="AF97" s="9"/>
    </row>
    <row r="98" spans="1:32" ht="15.5" x14ac:dyDescent="0.35">
      <c r="A98" s="6"/>
      <c r="B98" s="6"/>
      <c r="C98" s="36"/>
      <c r="D98" s="9"/>
      <c r="E98" s="9"/>
      <c r="F98" s="9"/>
      <c r="G98" s="9"/>
      <c r="H98" s="9"/>
      <c r="I98" s="9"/>
      <c r="J98" s="9"/>
      <c r="K98" s="9"/>
      <c r="L98" s="9"/>
      <c r="M98" s="9"/>
      <c r="N98" s="9"/>
      <c r="O98" s="9"/>
      <c r="P98" s="9"/>
      <c r="Q98" s="9"/>
      <c r="R98" s="9"/>
      <c r="S98" s="9"/>
      <c r="T98" s="9"/>
      <c r="U98" s="9"/>
      <c r="V98" s="9"/>
      <c r="W98" s="9"/>
      <c r="X98" s="9"/>
      <c r="Y98" s="9"/>
      <c r="Z98" s="9"/>
      <c r="AA98" s="9"/>
      <c r="AB98" s="9"/>
      <c r="AC98" s="9"/>
      <c r="AD98" s="9"/>
      <c r="AE98" s="9"/>
      <c r="AF98" s="9"/>
    </row>
    <row r="99" spans="1:32" ht="15.5" x14ac:dyDescent="0.35">
      <c r="A99" s="6"/>
      <c r="B99" s="6"/>
      <c r="C99" s="36"/>
      <c r="D99" s="9"/>
      <c r="E99" s="9"/>
      <c r="F99" s="9"/>
      <c r="G99" s="9"/>
      <c r="H99" s="9"/>
      <c r="I99" s="9"/>
      <c r="J99" s="9"/>
      <c r="K99" s="9"/>
      <c r="L99" s="9"/>
      <c r="M99" s="9"/>
      <c r="N99" s="9"/>
      <c r="O99" s="9"/>
      <c r="P99" s="9"/>
      <c r="Q99" s="9"/>
      <c r="R99" s="9"/>
      <c r="S99" s="9"/>
      <c r="T99" s="9"/>
      <c r="U99" s="9"/>
      <c r="V99" s="9"/>
      <c r="W99" s="9"/>
      <c r="X99" s="9"/>
      <c r="Y99" s="9"/>
      <c r="Z99" s="9"/>
      <c r="AA99" s="9"/>
      <c r="AB99" s="9"/>
      <c r="AC99" s="9"/>
      <c r="AD99" s="9"/>
      <c r="AE99" s="9"/>
      <c r="AF99" s="9"/>
    </row>
    <row r="100" spans="1:32" ht="15.5" x14ac:dyDescent="0.35">
      <c r="A100" s="6"/>
      <c r="B100" s="6"/>
      <c r="C100" s="36"/>
      <c r="D100" s="9"/>
      <c r="E100" s="9"/>
      <c r="F100" s="9"/>
      <c r="G100" s="9"/>
      <c r="H100" s="9"/>
      <c r="I100" s="9"/>
      <c r="J100" s="9"/>
      <c r="K100" s="9"/>
      <c r="L100" s="9"/>
      <c r="M100" s="9"/>
      <c r="N100" s="9"/>
      <c r="O100" s="9"/>
      <c r="P100" s="9"/>
      <c r="Q100" s="9"/>
      <c r="R100" s="9"/>
      <c r="S100" s="9"/>
      <c r="T100" s="9"/>
      <c r="U100" s="9"/>
      <c r="V100" s="9"/>
      <c r="W100" s="9"/>
      <c r="X100" s="9"/>
      <c r="Y100" s="9"/>
      <c r="Z100" s="9"/>
      <c r="AA100" s="9"/>
      <c r="AB100" s="9"/>
      <c r="AC100" s="9"/>
      <c r="AD100" s="9"/>
      <c r="AE100" s="9"/>
      <c r="AF100" s="9"/>
    </row>
    <row r="101" spans="1:32" ht="15.5" x14ac:dyDescent="0.35">
      <c r="A101" s="6"/>
      <c r="B101" s="6"/>
      <c r="C101" s="36"/>
      <c r="D101" s="9"/>
      <c r="E101" s="9"/>
      <c r="F101" s="9"/>
      <c r="G101" s="9"/>
      <c r="H101" s="9"/>
      <c r="I101" s="9"/>
      <c r="J101" s="9"/>
      <c r="K101" s="9"/>
      <c r="L101" s="9"/>
      <c r="M101" s="9"/>
      <c r="N101" s="9"/>
      <c r="O101" s="9"/>
      <c r="P101" s="9"/>
      <c r="Q101" s="9"/>
      <c r="R101" s="9"/>
      <c r="S101" s="9"/>
      <c r="T101" s="9"/>
      <c r="U101" s="9"/>
      <c r="V101" s="9"/>
      <c r="W101" s="9"/>
      <c r="X101" s="9"/>
      <c r="Y101" s="9"/>
      <c r="Z101" s="9"/>
      <c r="AA101" s="9"/>
      <c r="AB101" s="9"/>
      <c r="AC101" s="9"/>
      <c r="AD101" s="9"/>
      <c r="AE101" s="9"/>
      <c r="AF101" s="9"/>
    </row>
    <row r="102" spans="1:32" ht="15.5" x14ac:dyDescent="0.35">
      <c r="A102" s="6"/>
      <c r="B102" s="6"/>
      <c r="C102" s="36"/>
      <c r="D102" s="9"/>
      <c r="E102" s="9"/>
      <c r="F102" s="9"/>
      <c r="G102" s="9"/>
      <c r="H102" s="9"/>
      <c r="I102" s="9"/>
      <c r="J102" s="9"/>
      <c r="K102" s="9"/>
      <c r="L102" s="9"/>
      <c r="M102" s="9"/>
      <c r="N102" s="9"/>
      <c r="O102" s="9"/>
      <c r="P102" s="9"/>
      <c r="Q102" s="9"/>
      <c r="R102" s="9"/>
      <c r="S102" s="9"/>
      <c r="T102" s="9"/>
      <c r="U102" s="9"/>
      <c r="V102" s="9"/>
      <c r="W102" s="9"/>
      <c r="X102" s="9"/>
      <c r="Y102" s="9"/>
      <c r="Z102" s="9"/>
      <c r="AA102" s="9"/>
      <c r="AB102" s="9"/>
      <c r="AC102" s="9"/>
      <c r="AD102" s="9"/>
      <c r="AE102" s="9"/>
      <c r="AF102" s="9"/>
    </row>
    <row r="103" spans="1:32" ht="15.5" x14ac:dyDescent="0.35">
      <c r="A103" s="6"/>
      <c r="B103" s="6"/>
      <c r="C103" s="36"/>
      <c r="D103" s="9"/>
      <c r="E103" s="9"/>
      <c r="F103" s="9"/>
      <c r="G103" s="9"/>
      <c r="H103" s="9"/>
      <c r="I103" s="9"/>
      <c r="J103" s="9"/>
      <c r="K103" s="9"/>
      <c r="L103" s="9"/>
      <c r="M103" s="9"/>
      <c r="N103" s="9"/>
      <c r="O103" s="9"/>
      <c r="P103" s="9"/>
      <c r="Q103" s="9"/>
      <c r="R103" s="9"/>
      <c r="S103" s="9"/>
      <c r="T103" s="9"/>
      <c r="U103" s="9"/>
      <c r="V103" s="9"/>
      <c r="W103" s="9"/>
      <c r="X103" s="9"/>
      <c r="Y103" s="9"/>
      <c r="Z103" s="9"/>
      <c r="AA103" s="9"/>
      <c r="AB103" s="9"/>
      <c r="AC103" s="9"/>
      <c r="AD103" s="9"/>
      <c r="AE103" s="9"/>
      <c r="AF103" s="9"/>
    </row>
    <row r="104" spans="1:32" ht="15.5" x14ac:dyDescent="0.35">
      <c r="A104" s="6"/>
      <c r="B104" s="6"/>
      <c r="C104" s="36"/>
      <c r="D104" s="9"/>
      <c r="E104" s="9"/>
      <c r="F104" s="9"/>
      <c r="G104" s="9"/>
      <c r="H104" s="9"/>
      <c r="I104" s="9"/>
      <c r="J104" s="9"/>
      <c r="K104" s="9"/>
      <c r="L104" s="9"/>
      <c r="M104" s="9"/>
      <c r="N104" s="9"/>
      <c r="O104" s="9"/>
      <c r="P104" s="9"/>
      <c r="Q104" s="9"/>
      <c r="R104" s="9"/>
      <c r="S104" s="9"/>
      <c r="T104" s="9"/>
      <c r="U104" s="9"/>
      <c r="V104" s="9"/>
      <c r="W104" s="9"/>
      <c r="X104" s="9"/>
      <c r="Y104" s="9"/>
      <c r="Z104" s="9"/>
      <c r="AA104" s="9"/>
      <c r="AB104" s="9"/>
      <c r="AC104" s="9"/>
      <c r="AD104" s="9"/>
      <c r="AE104" s="9"/>
      <c r="AF104" s="9"/>
    </row>
    <row r="105" spans="1:32" ht="15.5" x14ac:dyDescent="0.35">
      <c r="A105" s="6"/>
      <c r="B105" s="6"/>
      <c r="C105" s="35"/>
      <c r="D105" s="9"/>
      <c r="E105" s="9"/>
      <c r="F105" s="9"/>
      <c r="G105" s="9"/>
      <c r="H105" s="9"/>
      <c r="I105" s="9"/>
      <c r="J105" s="9"/>
      <c r="K105" s="9"/>
      <c r="L105" s="9"/>
      <c r="M105" s="9"/>
      <c r="N105" s="9"/>
      <c r="O105" s="9"/>
      <c r="P105" s="9"/>
      <c r="Q105" s="9"/>
      <c r="R105" s="9"/>
      <c r="S105" s="9"/>
      <c r="T105" s="9"/>
      <c r="U105" s="9"/>
      <c r="V105" s="9"/>
      <c r="W105" s="9"/>
      <c r="X105" s="9"/>
      <c r="Y105" s="9"/>
      <c r="Z105" s="9"/>
      <c r="AA105" s="9"/>
      <c r="AB105" s="9"/>
      <c r="AC105" s="9"/>
      <c r="AD105" s="9"/>
      <c r="AE105" s="9"/>
      <c r="AF105" s="9"/>
    </row>
    <row r="106" spans="1:32" ht="15.5" x14ac:dyDescent="0.35">
      <c r="A106" s="6"/>
      <c r="B106" s="6"/>
      <c r="C106" s="36"/>
      <c r="D106" s="9"/>
      <c r="E106" s="9"/>
      <c r="F106" s="9"/>
      <c r="G106" s="9"/>
      <c r="H106" s="9"/>
      <c r="I106" s="9"/>
      <c r="J106" s="9"/>
      <c r="K106" s="9"/>
      <c r="L106" s="9"/>
      <c r="M106" s="9"/>
      <c r="N106" s="9"/>
      <c r="O106" s="9"/>
      <c r="P106" s="9"/>
      <c r="Q106" s="9"/>
      <c r="R106" s="9"/>
      <c r="S106" s="9"/>
      <c r="T106" s="9"/>
      <c r="U106" s="9"/>
      <c r="V106" s="9"/>
      <c r="W106" s="9"/>
      <c r="X106" s="9"/>
      <c r="Y106" s="9"/>
      <c r="Z106" s="9"/>
      <c r="AA106" s="9"/>
      <c r="AB106" s="9"/>
      <c r="AC106" s="9"/>
      <c r="AD106" s="9"/>
      <c r="AE106" s="9"/>
      <c r="AF106" s="9"/>
    </row>
    <row r="107" spans="1:32" ht="15.5" x14ac:dyDescent="0.35">
      <c r="A107" s="6"/>
      <c r="B107" s="6"/>
      <c r="C107" s="36"/>
      <c r="D107" s="9"/>
      <c r="E107" s="9"/>
      <c r="F107" s="9"/>
      <c r="G107" s="9"/>
      <c r="H107" s="9"/>
      <c r="I107" s="9"/>
      <c r="J107" s="9"/>
      <c r="K107" s="9"/>
      <c r="L107" s="9"/>
      <c r="M107" s="9"/>
      <c r="N107" s="9"/>
      <c r="O107" s="9"/>
      <c r="P107" s="9"/>
      <c r="Q107" s="9"/>
      <c r="R107" s="9"/>
      <c r="S107" s="9"/>
      <c r="T107" s="9"/>
      <c r="U107" s="9"/>
      <c r="V107" s="9"/>
      <c r="W107" s="9"/>
      <c r="X107" s="9"/>
      <c r="Y107" s="9"/>
      <c r="Z107" s="9"/>
      <c r="AA107" s="9"/>
      <c r="AB107" s="9"/>
      <c r="AC107" s="9"/>
      <c r="AD107" s="9"/>
      <c r="AE107" s="9"/>
      <c r="AF107" s="9"/>
    </row>
    <row r="108" spans="1:32" ht="15.5" x14ac:dyDescent="0.35">
      <c r="A108" s="6"/>
      <c r="B108" s="6"/>
      <c r="C108" s="36"/>
      <c r="D108" s="9"/>
      <c r="E108" s="9"/>
      <c r="F108" s="9"/>
      <c r="G108" s="9"/>
      <c r="H108" s="9"/>
      <c r="I108" s="9"/>
      <c r="J108" s="9"/>
      <c r="K108" s="9"/>
      <c r="L108" s="9"/>
      <c r="M108" s="9"/>
      <c r="N108" s="9"/>
      <c r="O108" s="9"/>
      <c r="P108" s="9"/>
      <c r="Q108" s="9"/>
      <c r="R108" s="9"/>
      <c r="S108" s="9"/>
      <c r="T108" s="9"/>
      <c r="U108" s="9"/>
      <c r="V108" s="9"/>
      <c r="W108" s="9"/>
      <c r="X108" s="9"/>
      <c r="Y108" s="9"/>
      <c r="Z108" s="9"/>
      <c r="AA108" s="9"/>
      <c r="AB108" s="9"/>
      <c r="AC108" s="9"/>
      <c r="AD108" s="9"/>
      <c r="AE108" s="9"/>
      <c r="AF108" s="9"/>
    </row>
    <row r="109" spans="1:32" ht="15.5" x14ac:dyDescent="0.35">
      <c r="A109" s="6"/>
      <c r="B109" s="6"/>
      <c r="C109" s="36"/>
      <c r="D109" s="9"/>
      <c r="E109" s="9"/>
      <c r="F109" s="9"/>
      <c r="G109" s="9"/>
      <c r="H109" s="9"/>
      <c r="I109" s="9"/>
      <c r="J109" s="9"/>
      <c r="K109" s="9"/>
      <c r="L109" s="9"/>
      <c r="M109" s="9"/>
      <c r="N109" s="9"/>
      <c r="O109" s="9"/>
      <c r="P109" s="9"/>
      <c r="Q109" s="9"/>
      <c r="R109" s="9"/>
      <c r="S109" s="9"/>
      <c r="T109" s="9"/>
      <c r="U109" s="9"/>
      <c r="V109" s="9"/>
      <c r="W109" s="9"/>
      <c r="X109" s="9"/>
      <c r="Y109" s="9"/>
      <c r="Z109" s="9"/>
      <c r="AA109" s="9"/>
      <c r="AB109" s="9"/>
      <c r="AC109" s="9"/>
      <c r="AD109" s="9"/>
      <c r="AE109" s="9"/>
      <c r="AF109" s="9"/>
    </row>
    <row r="110" spans="1:32" ht="15.5" x14ac:dyDescent="0.35">
      <c r="A110" s="6"/>
      <c r="B110" s="6"/>
      <c r="C110" s="36"/>
      <c r="D110" s="9"/>
      <c r="E110" s="9"/>
      <c r="F110" s="9"/>
      <c r="G110" s="9"/>
      <c r="H110" s="9"/>
      <c r="I110" s="9"/>
      <c r="J110" s="9"/>
      <c r="K110" s="9"/>
      <c r="L110" s="9"/>
      <c r="M110" s="9"/>
      <c r="N110" s="9"/>
      <c r="O110" s="9"/>
      <c r="P110" s="9"/>
      <c r="Q110" s="9"/>
      <c r="R110" s="9"/>
      <c r="S110" s="9"/>
      <c r="T110" s="9"/>
      <c r="U110" s="9"/>
      <c r="V110" s="9"/>
      <c r="W110" s="9"/>
      <c r="X110" s="9"/>
      <c r="Y110" s="9"/>
      <c r="Z110" s="9"/>
      <c r="AA110" s="9"/>
      <c r="AB110" s="9"/>
      <c r="AC110" s="9"/>
      <c r="AD110" s="9"/>
      <c r="AE110" s="9"/>
      <c r="AF110" s="9"/>
    </row>
    <row r="111" spans="1:32" ht="15.5" x14ac:dyDescent="0.35">
      <c r="A111" s="6"/>
      <c r="B111" s="6"/>
      <c r="C111" s="36"/>
      <c r="D111" s="9"/>
      <c r="E111" s="9"/>
      <c r="F111" s="9"/>
      <c r="G111" s="9"/>
      <c r="H111" s="9"/>
      <c r="I111" s="9"/>
      <c r="J111" s="9"/>
      <c r="K111" s="9"/>
      <c r="L111" s="9"/>
      <c r="M111" s="9"/>
      <c r="N111" s="9"/>
      <c r="O111" s="9"/>
      <c r="P111" s="9"/>
      <c r="Q111" s="9"/>
      <c r="R111" s="9"/>
      <c r="S111" s="9"/>
      <c r="T111" s="9"/>
      <c r="U111" s="9"/>
      <c r="V111" s="9"/>
      <c r="W111" s="9"/>
      <c r="X111" s="9"/>
      <c r="Y111" s="9"/>
      <c r="Z111" s="9"/>
      <c r="AA111" s="9"/>
      <c r="AB111" s="9"/>
      <c r="AC111" s="9"/>
      <c r="AD111" s="9"/>
      <c r="AE111" s="9"/>
      <c r="AF111" s="9"/>
    </row>
    <row r="112" spans="1:32" ht="15.5" x14ac:dyDescent="0.35">
      <c r="A112" s="6"/>
      <c r="B112" s="6"/>
      <c r="C112" s="36"/>
      <c r="D112" s="9"/>
      <c r="E112" s="9"/>
      <c r="F112" s="9"/>
      <c r="G112" s="9"/>
      <c r="H112" s="9"/>
      <c r="I112" s="9"/>
      <c r="J112" s="9"/>
      <c r="K112" s="9"/>
      <c r="L112" s="9"/>
      <c r="M112" s="9"/>
      <c r="N112" s="9"/>
      <c r="O112" s="9"/>
      <c r="P112" s="9"/>
      <c r="Q112" s="9"/>
      <c r="R112" s="9"/>
      <c r="S112" s="9"/>
      <c r="T112" s="9"/>
      <c r="U112" s="9"/>
      <c r="V112" s="9"/>
      <c r="W112" s="9"/>
      <c r="X112" s="9"/>
      <c r="Y112" s="9"/>
      <c r="Z112" s="9"/>
      <c r="AA112" s="9"/>
      <c r="AB112" s="9"/>
      <c r="AC112" s="9"/>
      <c r="AD112" s="9"/>
      <c r="AE112" s="9"/>
      <c r="AF112" s="9"/>
    </row>
    <row r="113" spans="1:32" ht="15.5" x14ac:dyDescent="0.35">
      <c r="A113" s="6"/>
      <c r="B113" s="6"/>
      <c r="C113" s="36"/>
      <c r="D113" s="9"/>
      <c r="E113" s="9"/>
      <c r="F113" s="9"/>
      <c r="G113" s="9"/>
      <c r="H113" s="9"/>
      <c r="I113" s="9"/>
      <c r="J113" s="9"/>
      <c r="K113" s="9"/>
      <c r="L113" s="9"/>
      <c r="M113" s="9"/>
      <c r="N113" s="9"/>
      <c r="O113" s="9"/>
      <c r="P113" s="9"/>
      <c r="Q113" s="9"/>
      <c r="R113" s="9"/>
      <c r="S113" s="9"/>
      <c r="T113" s="9"/>
      <c r="U113" s="9"/>
      <c r="V113" s="9"/>
      <c r="W113" s="9"/>
      <c r="X113" s="9"/>
      <c r="Y113" s="9"/>
      <c r="Z113" s="9"/>
      <c r="AA113" s="9"/>
      <c r="AB113" s="9"/>
      <c r="AC113" s="9"/>
      <c r="AD113" s="9"/>
      <c r="AE113" s="9"/>
      <c r="AF113" s="9"/>
    </row>
    <row r="114" spans="1:32" ht="15.5" x14ac:dyDescent="0.35">
      <c r="A114" s="6"/>
      <c r="B114" s="6"/>
      <c r="C114" s="36"/>
      <c r="D114" s="9"/>
      <c r="E114" s="9"/>
      <c r="F114" s="9"/>
      <c r="G114" s="9"/>
      <c r="H114" s="9"/>
      <c r="I114" s="9"/>
      <c r="J114" s="9"/>
      <c r="K114" s="9"/>
      <c r="L114" s="9"/>
      <c r="M114" s="9"/>
      <c r="N114" s="9"/>
      <c r="O114" s="9"/>
      <c r="P114" s="9"/>
      <c r="Q114" s="9"/>
      <c r="R114" s="9"/>
      <c r="S114" s="9"/>
      <c r="T114" s="9"/>
      <c r="U114" s="9"/>
      <c r="V114" s="9"/>
      <c r="W114" s="9"/>
      <c r="X114" s="9"/>
      <c r="Y114" s="9"/>
      <c r="Z114" s="9"/>
      <c r="AA114" s="9"/>
      <c r="AB114" s="9"/>
      <c r="AC114" s="9"/>
      <c r="AD114" s="9"/>
      <c r="AE114" s="9"/>
      <c r="AF114" s="9"/>
    </row>
    <row r="115" spans="1:32" ht="15.5" x14ac:dyDescent="0.35">
      <c r="A115" s="6"/>
      <c r="B115" s="6"/>
      <c r="C115" s="36"/>
      <c r="D115" s="9"/>
      <c r="E115" s="9"/>
      <c r="F115" s="9"/>
      <c r="G115" s="9"/>
      <c r="H115" s="9"/>
      <c r="I115" s="9"/>
      <c r="J115" s="9"/>
      <c r="K115" s="9"/>
      <c r="L115" s="9"/>
      <c r="M115" s="9"/>
      <c r="N115" s="9"/>
      <c r="O115" s="9"/>
      <c r="P115" s="9"/>
      <c r="Q115" s="9"/>
      <c r="R115" s="9"/>
      <c r="S115" s="9"/>
      <c r="T115" s="9"/>
      <c r="U115" s="9"/>
      <c r="V115" s="9"/>
      <c r="W115" s="9"/>
      <c r="X115" s="9"/>
      <c r="Y115" s="9"/>
      <c r="Z115" s="9"/>
      <c r="AA115" s="9"/>
      <c r="AB115" s="9"/>
      <c r="AC115" s="9"/>
      <c r="AD115" s="9"/>
      <c r="AE115" s="9"/>
      <c r="AF115" s="9"/>
    </row>
    <row r="116" spans="1:32" ht="15.5" x14ac:dyDescent="0.35">
      <c r="A116" s="6"/>
      <c r="B116" s="6"/>
      <c r="C116" s="36"/>
      <c r="D116" s="9"/>
      <c r="E116" s="9"/>
      <c r="F116" s="9"/>
      <c r="G116" s="9"/>
      <c r="H116" s="9"/>
      <c r="I116" s="9"/>
      <c r="J116" s="9"/>
      <c r="K116" s="9"/>
      <c r="L116" s="9"/>
      <c r="M116" s="9"/>
      <c r="N116" s="9"/>
      <c r="O116" s="9"/>
      <c r="P116" s="9"/>
      <c r="Q116" s="9"/>
      <c r="R116" s="9"/>
      <c r="S116" s="9"/>
      <c r="T116" s="9"/>
      <c r="U116" s="9"/>
      <c r="V116" s="9"/>
      <c r="W116" s="9"/>
      <c r="X116" s="9"/>
      <c r="Y116" s="9"/>
      <c r="Z116" s="9"/>
      <c r="AA116" s="9"/>
      <c r="AB116" s="9"/>
      <c r="AC116" s="9"/>
      <c r="AD116" s="9"/>
      <c r="AE116" s="9"/>
      <c r="AF116" s="9"/>
    </row>
    <row r="117" spans="1:32" ht="15.5" x14ac:dyDescent="0.35">
      <c r="A117" s="6"/>
      <c r="B117" s="6"/>
      <c r="C117" s="36"/>
      <c r="D117" s="9"/>
      <c r="E117" s="9"/>
      <c r="F117" s="9"/>
      <c r="G117" s="9"/>
      <c r="H117" s="9"/>
      <c r="I117" s="9"/>
      <c r="J117" s="9"/>
      <c r="K117" s="9"/>
      <c r="L117" s="9"/>
      <c r="M117" s="9"/>
      <c r="N117" s="9"/>
      <c r="O117" s="9"/>
      <c r="P117" s="9"/>
      <c r="Q117" s="9"/>
      <c r="R117" s="9"/>
      <c r="S117" s="9"/>
      <c r="T117" s="9"/>
      <c r="U117" s="9"/>
      <c r="V117" s="9"/>
      <c r="W117" s="9"/>
      <c r="X117" s="9"/>
      <c r="Y117" s="9"/>
      <c r="Z117" s="9"/>
      <c r="AA117" s="9"/>
      <c r="AB117" s="9"/>
      <c r="AC117" s="9"/>
      <c r="AD117" s="9"/>
      <c r="AE117" s="9"/>
      <c r="AF117" s="9"/>
    </row>
    <row r="118" spans="1:32" ht="15.5" x14ac:dyDescent="0.35">
      <c r="A118" s="6"/>
      <c r="B118" s="6"/>
      <c r="C118" s="36"/>
      <c r="D118" s="9"/>
      <c r="E118" s="9"/>
      <c r="F118" s="9"/>
      <c r="G118" s="9"/>
      <c r="H118" s="9"/>
      <c r="I118" s="9"/>
      <c r="J118" s="9"/>
      <c r="K118" s="9"/>
      <c r="L118" s="9"/>
      <c r="M118" s="9"/>
      <c r="N118" s="9"/>
      <c r="O118" s="9"/>
      <c r="P118" s="9"/>
      <c r="Q118" s="9"/>
      <c r="R118" s="9"/>
      <c r="S118" s="9"/>
      <c r="T118" s="9"/>
      <c r="U118" s="9"/>
      <c r="V118" s="9"/>
      <c r="W118" s="9"/>
      <c r="X118" s="9"/>
      <c r="Y118" s="9"/>
      <c r="Z118" s="9"/>
      <c r="AA118" s="9"/>
      <c r="AB118" s="9"/>
      <c r="AC118" s="9"/>
      <c r="AD118" s="9"/>
      <c r="AE118" s="9"/>
      <c r="AF118" s="9"/>
    </row>
    <row r="119" spans="1:32" ht="15.5" x14ac:dyDescent="0.35">
      <c r="A119" s="6"/>
      <c r="B119" s="6"/>
      <c r="C119" s="36"/>
      <c r="D119" s="9"/>
      <c r="E119" s="9"/>
      <c r="F119" s="9"/>
      <c r="G119" s="9"/>
      <c r="H119" s="9"/>
      <c r="I119" s="9"/>
      <c r="J119" s="9"/>
      <c r="K119" s="9"/>
      <c r="L119" s="9"/>
      <c r="M119" s="9"/>
      <c r="N119" s="9"/>
      <c r="O119" s="9"/>
      <c r="P119" s="9"/>
      <c r="Q119" s="9"/>
      <c r="R119" s="9"/>
      <c r="S119" s="9"/>
      <c r="T119" s="9"/>
      <c r="U119" s="9"/>
      <c r="V119" s="9"/>
      <c r="W119" s="9"/>
      <c r="X119" s="9"/>
      <c r="Y119" s="9"/>
      <c r="Z119" s="9"/>
      <c r="AA119" s="9"/>
      <c r="AB119" s="9"/>
      <c r="AC119" s="9"/>
      <c r="AD119" s="9"/>
      <c r="AE119" s="9"/>
      <c r="AF119" s="9"/>
    </row>
    <row r="120" spans="1:32" ht="15.5" x14ac:dyDescent="0.35">
      <c r="A120" s="6"/>
      <c r="B120" s="6"/>
      <c r="C120" s="36"/>
      <c r="D120" s="9"/>
      <c r="E120" s="9"/>
      <c r="F120" s="9"/>
      <c r="G120" s="9"/>
      <c r="H120" s="9"/>
      <c r="I120" s="9"/>
      <c r="J120" s="9"/>
      <c r="K120" s="9"/>
      <c r="L120" s="9"/>
      <c r="M120" s="9"/>
      <c r="N120" s="9"/>
      <c r="O120" s="9"/>
      <c r="P120" s="9"/>
      <c r="Q120" s="9"/>
      <c r="R120" s="9"/>
      <c r="S120" s="9"/>
      <c r="T120" s="9"/>
      <c r="U120" s="9"/>
      <c r="V120" s="9"/>
      <c r="W120" s="9"/>
      <c r="X120" s="9"/>
      <c r="Y120" s="9"/>
      <c r="Z120" s="9"/>
      <c r="AA120" s="9"/>
      <c r="AB120" s="9"/>
      <c r="AC120" s="9"/>
      <c r="AD120" s="9"/>
      <c r="AE120" s="9"/>
      <c r="AF120" s="9"/>
    </row>
    <row r="121" spans="1:32" ht="15.5" x14ac:dyDescent="0.35">
      <c r="A121" s="6"/>
      <c r="B121" s="6"/>
      <c r="C121" s="36"/>
      <c r="D121" s="9"/>
      <c r="E121" s="9"/>
      <c r="F121" s="9"/>
      <c r="G121" s="9"/>
      <c r="H121" s="9"/>
      <c r="I121" s="9"/>
      <c r="J121" s="9"/>
      <c r="K121" s="9"/>
      <c r="L121" s="9"/>
      <c r="M121" s="9"/>
      <c r="N121" s="9"/>
      <c r="O121" s="9"/>
      <c r="P121" s="9"/>
      <c r="Q121" s="9"/>
      <c r="R121" s="9"/>
      <c r="S121" s="9"/>
      <c r="T121" s="9"/>
      <c r="U121" s="9"/>
      <c r="V121" s="9"/>
      <c r="W121" s="9"/>
      <c r="X121" s="9"/>
      <c r="Y121" s="9"/>
      <c r="Z121" s="9"/>
      <c r="AA121" s="9"/>
      <c r="AB121" s="9"/>
      <c r="AC121" s="9"/>
      <c r="AD121" s="9"/>
      <c r="AE121" s="9"/>
      <c r="AF121" s="9"/>
    </row>
    <row r="122" spans="1:32" ht="15.5" x14ac:dyDescent="0.35">
      <c r="A122" s="6"/>
      <c r="B122" s="6"/>
      <c r="C122" s="36"/>
      <c r="D122" s="9"/>
      <c r="E122" s="9"/>
      <c r="F122" s="9"/>
      <c r="G122" s="9"/>
      <c r="H122" s="9"/>
      <c r="I122" s="9"/>
      <c r="J122" s="9"/>
      <c r="K122" s="9"/>
      <c r="L122" s="9"/>
      <c r="M122" s="9"/>
      <c r="N122" s="9"/>
      <c r="O122" s="9"/>
      <c r="P122" s="9"/>
      <c r="Q122" s="9"/>
      <c r="R122" s="9"/>
      <c r="S122" s="9"/>
      <c r="T122" s="9"/>
      <c r="U122" s="9"/>
      <c r="V122" s="9"/>
      <c r="W122" s="9"/>
      <c r="X122" s="9"/>
      <c r="Y122" s="9"/>
      <c r="Z122" s="9"/>
      <c r="AA122" s="9"/>
      <c r="AB122" s="9"/>
      <c r="AC122" s="9"/>
      <c r="AD122" s="9"/>
      <c r="AE122" s="9"/>
      <c r="AF122" s="9"/>
    </row>
    <row r="123" spans="1:32" ht="15.5" x14ac:dyDescent="0.35">
      <c r="A123" s="6"/>
      <c r="B123" s="6"/>
      <c r="C123" s="36"/>
      <c r="D123" s="9"/>
      <c r="E123" s="9"/>
      <c r="F123" s="9"/>
      <c r="G123" s="9"/>
      <c r="H123" s="9"/>
      <c r="I123" s="9"/>
      <c r="J123" s="9"/>
      <c r="K123" s="9"/>
      <c r="L123" s="9"/>
      <c r="M123" s="9"/>
      <c r="N123" s="9"/>
      <c r="O123" s="9"/>
      <c r="P123" s="9"/>
      <c r="Q123" s="9"/>
      <c r="R123" s="9"/>
      <c r="S123" s="9"/>
      <c r="T123" s="9"/>
      <c r="U123" s="9"/>
      <c r="V123" s="9"/>
      <c r="W123" s="9"/>
      <c r="X123" s="9"/>
      <c r="Y123" s="9"/>
      <c r="Z123" s="9"/>
      <c r="AA123" s="9"/>
      <c r="AB123" s="9"/>
      <c r="AC123" s="9"/>
      <c r="AD123" s="9"/>
      <c r="AE123" s="9"/>
      <c r="AF123" s="9"/>
    </row>
    <row r="124" spans="1:32" ht="15.5" x14ac:dyDescent="0.35">
      <c r="A124" s="6"/>
      <c r="B124" s="6"/>
      <c r="C124" s="36"/>
      <c r="D124" s="9"/>
      <c r="E124" s="9"/>
      <c r="F124" s="9"/>
      <c r="G124" s="9"/>
      <c r="H124" s="9"/>
      <c r="I124" s="9"/>
      <c r="J124" s="9"/>
      <c r="K124" s="9"/>
      <c r="L124" s="9"/>
      <c r="M124" s="9"/>
      <c r="N124" s="9"/>
      <c r="O124" s="9"/>
      <c r="P124" s="9"/>
      <c r="Q124" s="9"/>
      <c r="R124" s="9"/>
      <c r="S124" s="9"/>
      <c r="T124" s="9"/>
      <c r="U124" s="9"/>
      <c r="V124" s="9"/>
      <c r="W124" s="9"/>
      <c r="X124" s="9"/>
      <c r="Y124" s="9"/>
      <c r="Z124" s="9"/>
      <c r="AA124" s="9"/>
      <c r="AB124" s="9"/>
      <c r="AC124" s="9"/>
      <c r="AD124" s="9"/>
      <c r="AE124" s="9"/>
      <c r="AF124" s="9"/>
    </row>
    <row r="125" spans="1:32" ht="15.5" x14ac:dyDescent="0.35">
      <c r="A125" s="6"/>
      <c r="B125" s="6"/>
      <c r="C125" s="36"/>
      <c r="D125" s="9"/>
      <c r="E125" s="9"/>
      <c r="F125" s="9"/>
      <c r="G125" s="9"/>
      <c r="H125" s="9"/>
      <c r="I125" s="9"/>
      <c r="J125" s="9"/>
      <c r="K125" s="9"/>
      <c r="L125" s="9"/>
      <c r="M125" s="9"/>
      <c r="N125" s="9"/>
      <c r="O125" s="9"/>
      <c r="P125" s="9"/>
      <c r="Q125" s="9"/>
      <c r="R125" s="9"/>
      <c r="S125" s="9"/>
      <c r="T125" s="9"/>
      <c r="U125" s="9"/>
      <c r="V125" s="9"/>
      <c r="W125" s="9"/>
      <c r="X125" s="9"/>
      <c r="Y125" s="9"/>
      <c r="Z125" s="9"/>
      <c r="AA125" s="9"/>
      <c r="AB125" s="9"/>
      <c r="AC125" s="9"/>
      <c r="AD125" s="9"/>
      <c r="AE125" s="9"/>
      <c r="AF125" s="9"/>
    </row>
    <row r="126" spans="1:32" ht="15.5" x14ac:dyDescent="0.35">
      <c r="A126" s="6"/>
      <c r="B126" s="6"/>
      <c r="C126" s="36"/>
      <c r="D126" s="9"/>
      <c r="E126" s="9"/>
      <c r="F126" s="9"/>
      <c r="G126" s="9"/>
      <c r="H126" s="9"/>
      <c r="I126" s="9"/>
      <c r="J126" s="9"/>
      <c r="K126" s="9"/>
      <c r="L126" s="9"/>
      <c r="M126" s="9"/>
      <c r="N126" s="9"/>
      <c r="O126" s="9"/>
      <c r="P126" s="9"/>
      <c r="Q126" s="9"/>
      <c r="R126" s="9"/>
      <c r="S126" s="9"/>
      <c r="T126" s="9"/>
      <c r="U126" s="9"/>
      <c r="V126" s="9"/>
      <c r="W126" s="9"/>
      <c r="X126" s="9"/>
      <c r="Y126" s="9"/>
      <c r="Z126" s="9"/>
      <c r="AA126" s="9"/>
      <c r="AB126" s="9"/>
      <c r="AC126" s="9"/>
      <c r="AD126" s="9"/>
      <c r="AE126" s="9"/>
      <c r="AF126" s="9"/>
    </row>
    <row r="127" spans="1:32" ht="15.5" x14ac:dyDescent="0.35">
      <c r="A127" s="6"/>
      <c r="B127" s="6"/>
      <c r="C127" s="36"/>
      <c r="D127" s="9"/>
      <c r="E127" s="9"/>
      <c r="F127" s="9"/>
      <c r="G127" s="9"/>
      <c r="H127" s="9"/>
      <c r="I127" s="9"/>
      <c r="J127" s="9"/>
      <c r="K127" s="9"/>
      <c r="L127" s="9"/>
      <c r="M127" s="9"/>
      <c r="N127" s="9"/>
      <c r="O127" s="9"/>
      <c r="P127" s="9"/>
      <c r="Q127" s="9"/>
      <c r="R127" s="9"/>
      <c r="S127" s="9"/>
      <c r="T127" s="9"/>
      <c r="U127" s="9"/>
      <c r="V127" s="9"/>
      <c r="W127" s="9"/>
      <c r="X127" s="9"/>
      <c r="Y127" s="9"/>
      <c r="Z127" s="9"/>
      <c r="AA127" s="9"/>
      <c r="AB127" s="9"/>
      <c r="AC127" s="9"/>
      <c r="AD127" s="9"/>
      <c r="AE127" s="9"/>
      <c r="AF127" s="9"/>
    </row>
    <row r="128" spans="1:32" ht="15.5" x14ac:dyDescent="0.35">
      <c r="A128" s="6"/>
      <c r="B128" s="6"/>
      <c r="C128" s="36"/>
      <c r="D128" s="9"/>
      <c r="E128" s="9"/>
      <c r="F128" s="9"/>
      <c r="G128" s="9"/>
      <c r="H128" s="9"/>
      <c r="I128" s="9"/>
      <c r="J128" s="9"/>
      <c r="K128" s="9"/>
      <c r="L128" s="9"/>
      <c r="M128" s="9"/>
      <c r="N128" s="9"/>
      <c r="O128" s="9"/>
      <c r="P128" s="9"/>
      <c r="Q128" s="9"/>
      <c r="R128" s="9"/>
      <c r="S128" s="9"/>
      <c r="T128" s="9"/>
      <c r="U128" s="9"/>
      <c r="V128" s="9"/>
      <c r="W128" s="9"/>
      <c r="X128" s="9"/>
      <c r="Y128" s="9"/>
      <c r="Z128" s="9"/>
      <c r="AA128" s="9"/>
      <c r="AB128" s="9"/>
      <c r="AC128" s="9"/>
      <c r="AD128" s="9"/>
      <c r="AE128" s="9"/>
      <c r="AF128" s="9"/>
    </row>
    <row r="129" spans="1:32" ht="15.5" x14ac:dyDescent="0.35">
      <c r="A129" s="6"/>
      <c r="B129" s="6"/>
      <c r="C129" s="36"/>
      <c r="D129" s="9"/>
      <c r="E129" s="9"/>
      <c r="F129" s="9"/>
      <c r="G129" s="9"/>
      <c r="H129" s="9"/>
      <c r="I129" s="9"/>
      <c r="J129" s="9"/>
      <c r="K129" s="9"/>
      <c r="L129" s="9"/>
      <c r="M129" s="9"/>
      <c r="N129" s="9"/>
      <c r="O129" s="9"/>
      <c r="P129" s="9"/>
      <c r="Q129" s="9"/>
      <c r="R129" s="9"/>
      <c r="S129" s="9"/>
      <c r="T129" s="9"/>
      <c r="U129" s="9"/>
      <c r="V129" s="9"/>
      <c r="W129" s="9"/>
      <c r="X129" s="9"/>
      <c r="Y129" s="9"/>
      <c r="Z129" s="9"/>
      <c r="AA129" s="9"/>
      <c r="AB129" s="9"/>
      <c r="AC129" s="9"/>
      <c r="AD129" s="9"/>
      <c r="AE129" s="9"/>
      <c r="AF129" s="9"/>
    </row>
    <row r="130" spans="1:32" ht="15.5" x14ac:dyDescent="0.35">
      <c r="A130" s="6"/>
      <c r="B130" s="6"/>
      <c r="C130" s="36"/>
      <c r="D130" s="9"/>
      <c r="E130" s="9"/>
      <c r="F130" s="9"/>
      <c r="G130" s="9"/>
      <c r="H130" s="9"/>
      <c r="I130" s="9"/>
      <c r="J130" s="9"/>
      <c r="K130" s="9"/>
      <c r="L130" s="9"/>
      <c r="M130" s="9"/>
      <c r="N130" s="9"/>
      <c r="O130" s="9"/>
      <c r="P130" s="9"/>
      <c r="Q130" s="9"/>
      <c r="R130" s="9"/>
      <c r="S130" s="9"/>
      <c r="T130" s="9"/>
      <c r="U130" s="9"/>
      <c r="V130" s="9"/>
      <c r="W130" s="9"/>
      <c r="X130" s="9"/>
      <c r="Y130" s="9"/>
      <c r="Z130" s="9"/>
      <c r="AA130" s="9"/>
      <c r="AB130" s="9"/>
      <c r="AC130" s="9"/>
      <c r="AD130" s="9"/>
      <c r="AE130" s="9"/>
      <c r="AF130" s="9"/>
    </row>
    <row r="131" spans="1:32" ht="15.5" x14ac:dyDescent="0.35">
      <c r="A131" s="6"/>
      <c r="B131" s="6"/>
      <c r="C131" s="35"/>
      <c r="D131" s="9"/>
      <c r="E131" s="9"/>
      <c r="F131" s="9"/>
      <c r="G131" s="9"/>
      <c r="H131" s="9"/>
      <c r="I131" s="9"/>
      <c r="J131" s="9"/>
      <c r="K131" s="9"/>
      <c r="L131" s="9"/>
      <c r="M131" s="9"/>
      <c r="N131" s="9"/>
      <c r="O131" s="9"/>
      <c r="P131" s="9"/>
      <c r="Q131" s="9"/>
      <c r="R131" s="9"/>
      <c r="S131" s="9"/>
      <c r="T131" s="9"/>
      <c r="U131" s="9"/>
      <c r="V131" s="9"/>
      <c r="W131" s="9"/>
      <c r="X131" s="9"/>
      <c r="Y131" s="9"/>
      <c r="Z131" s="9"/>
      <c r="AA131" s="9"/>
      <c r="AB131" s="9"/>
      <c r="AC131" s="9"/>
      <c r="AD131" s="9"/>
      <c r="AE131" s="9"/>
      <c r="AF131" s="9"/>
    </row>
    <row r="132" spans="1:32" ht="15.5" x14ac:dyDescent="0.35">
      <c r="A132" s="6"/>
      <c r="B132" s="6"/>
      <c r="C132" s="36"/>
      <c r="D132" s="9"/>
      <c r="E132" s="9"/>
      <c r="F132" s="9"/>
      <c r="G132" s="9"/>
      <c r="H132" s="9"/>
      <c r="I132" s="9"/>
      <c r="J132" s="9"/>
      <c r="K132" s="9"/>
      <c r="L132" s="9"/>
      <c r="M132" s="9"/>
      <c r="N132" s="9"/>
      <c r="O132" s="9"/>
      <c r="P132" s="9"/>
      <c r="Q132" s="9"/>
      <c r="R132" s="9"/>
      <c r="S132" s="9"/>
      <c r="T132" s="9"/>
      <c r="U132" s="9"/>
      <c r="V132" s="9"/>
      <c r="W132" s="9"/>
      <c r="X132" s="9"/>
      <c r="Y132" s="9"/>
      <c r="Z132" s="9"/>
      <c r="AA132" s="9"/>
      <c r="AB132" s="9"/>
      <c r="AC132" s="9"/>
      <c r="AD132" s="9"/>
      <c r="AE132" s="9"/>
      <c r="AF132" s="9"/>
    </row>
    <row r="133" spans="1:32" ht="15.5" x14ac:dyDescent="0.35">
      <c r="A133" s="6"/>
      <c r="B133" s="6"/>
      <c r="C133" s="36"/>
      <c r="D133" s="9"/>
      <c r="E133" s="9"/>
      <c r="F133" s="9"/>
      <c r="G133" s="9"/>
      <c r="H133" s="9"/>
      <c r="I133" s="9"/>
      <c r="J133" s="9"/>
      <c r="K133" s="9"/>
      <c r="L133" s="9"/>
      <c r="M133" s="9"/>
      <c r="N133" s="9"/>
      <c r="O133" s="9"/>
      <c r="P133" s="9"/>
      <c r="Q133" s="9"/>
      <c r="R133" s="9"/>
      <c r="S133" s="9"/>
      <c r="T133" s="9"/>
      <c r="U133" s="9"/>
      <c r="V133" s="9"/>
      <c r="W133" s="9"/>
      <c r="X133" s="9"/>
      <c r="Y133" s="9"/>
      <c r="Z133" s="9"/>
      <c r="AA133" s="9"/>
      <c r="AB133" s="9"/>
      <c r="AC133" s="9"/>
      <c r="AD133" s="9"/>
      <c r="AE133" s="9"/>
      <c r="AF133" s="9"/>
    </row>
    <row r="134" spans="1:32" ht="15.5" x14ac:dyDescent="0.35">
      <c r="A134" s="6"/>
      <c r="B134" s="6"/>
      <c r="C134" s="35"/>
      <c r="D134" s="9"/>
      <c r="E134" s="9"/>
      <c r="F134" s="9"/>
      <c r="G134" s="9"/>
      <c r="H134" s="9"/>
      <c r="I134" s="9"/>
      <c r="J134" s="9"/>
      <c r="K134" s="9"/>
      <c r="L134" s="9"/>
      <c r="M134" s="9"/>
      <c r="N134" s="9"/>
      <c r="O134" s="9"/>
      <c r="P134" s="9"/>
      <c r="Q134" s="9"/>
      <c r="R134" s="9"/>
      <c r="S134" s="9"/>
      <c r="T134" s="9"/>
      <c r="U134" s="9"/>
      <c r="V134" s="9"/>
      <c r="W134" s="9"/>
      <c r="X134" s="9"/>
      <c r="Y134" s="9"/>
      <c r="Z134" s="9"/>
      <c r="AA134" s="9"/>
      <c r="AB134" s="9"/>
      <c r="AC134" s="9"/>
      <c r="AD134" s="9"/>
      <c r="AE134" s="9"/>
      <c r="AF134" s="9"/>
    </row>
    <row r="135" spans="1:32" ht="15.5" x14ac:dyDescent="0.35">
      <c r="A135" s="6"/>
      <c r="B135" s="6"/>
      <c r="C135" s="35"/>
      <c r="D135" s="9"/>
      <c r="E135" s="9"/>
      <c r="F135" s="9"/>
      <c r="G135" s="9"/>
      <c r="H135" s="9"/>
      <c r="I135" s="9"/>
      <c r="J135" s="9"/>
      <c r="K135" s="9"/>
      <c r="L135" s="9"/>
      <c r="M135" s="9"/>
      <c r="N135" s="9"/>
      <c r="O135" s="9"/>
      <c r="P135" s="9"/>
      <c r="Q135" s="9"/>
      <c r="R135" s="9"/>
      <c r="S135" s="9"/>
      <c r="T135" s="9"/>
      <c r="U135" s="9"/>
      <c r="V135" s="9"/>
      <c r="W135" s="9"/>
      <c r="X135" s="9"/>
      <c r="Y135" s="9"/>
      <c r="Z135" s="9"/>
      <c r="AA135" s="9"/>
      <c r="AB135" s="9"/>
      <c r="AC135" s="9"/>
      <c r="AD135" s="9"/>
      <c r="AE135" s="9"/>
      <c r="AF135" s="9"/>
    </row>
    <row r="136" spans="1:32" ht="15.5" x14ac:dyDescent="0.35">
      <c r="A136" s="6"/>
      <c r="B136" s="6"/>
      <c r="C136" s="36"/>
      <c r="D136" s="9"/>
      <c r="E136" s="9"/>
      <c r="F136" s="9"/>
      <c r="G136" s="9"/>
      <c r="H136" s="9"/>
      <c r="I136" s="9"/>
      <c r="J136" s="9"/>
      <c r="K136" s="9"/>
      <c r="L136" s="9"/>
      <c r="M136" s="9"/>
      <c r="N136" s="9"/>
      <c r="O136" s="9"/>
      <c r="P136" s="9"/>
      <c r="Q136" s="9"/>
      <c r="R136" s="9"/>
      <c r="S136" s="9"/>
      <c r="T136" s="9"/>
      <c r="U136" s="9"/>
      <c r="V136" s="9"/>
      <c r="W136" s="9"/>
      <c r="X136" s="9"/>
      <c r="Y136" s="9"/>
      <c r="Z136" s="9"/>
      <c r="AA136" s="9"/>
      <c r="AB136" s="9"/>
      <c r="AC136" s="9"/>
      <c r="AD136" s="9"/>
      <c r="AE136" s="9"/>
      <c r="AF136" s="9"/>
    </row>
    <row r="137" spans="1:32" ht="15.5" x14ac:dyDescent="0.35">
      <c r="A137" s="6"/>
      <c r="B137" s="6"/>
      <c r="C137" s="36"/>
      <c r="D137" s="9"/>
      <c r="E137" s="9"/>
      <c r="F137" s="9"/>
      <c r="G137" s="9"/>
      <c r="H137" s="9"/>
      <c r="I137" s="9"/>
      <c r="J137" s="9"/>
      <c r="K137" s="9"/>
      <c r="L137" s="9"/>
      <c r="M137" s="9"/>
      <c r="N137" s="9"/>
      <c r="O137" s="9"/>
      <c r="P137" s="9"/>
      <c r="Q137" s="9"/>
      <c r="R137" s="9"/>
      <c r="S137" s="9"/>
      <c r="T137" s="9"/>
      <c r="U137" s="9"/>
      <c r="V137" s="9"/>
      <c r="W137" s="9"/>
      <c r="X137" s="9"/>
      <c r="Y137" s="9"/>
      <c r="Z137" s="9"/>
      <c r="AA137" s="9"/>
      <c r="AB137" s="9"/>
      <c r="AC137" s="9"/>
      <c r="AD137" s="9"/>
      <c r="AE137" s="9"/>
      <c r="AF137" s="9"/>
    </row>
    <row r="138" spans="1:32" ht="15.5" x14ac:dyDescent="0.35">
      <c r="A138" s="6"/>
      <c r="B138" s="6"/>
      <c r="C138" s="35"/>
      <c r="D138" s="9"/>
      <c r="E138" s="9"/>
      <c r="F138" s="9"/>
      <c r="G138" s="9"/>
      <c r="H138" s="9"/>
      <c r="I138" s="9"/>
      <c r="J138" s="9"/>
      <c r="K138" s="9"/>
      <c r="L138" s="9"/>
      <c r="M138" s="9"/>
      <c r="N138" s="9"/>
      <c r="O138" s="9"/>
      <c r="P138" s="9"/>
      <c r="Q138" s="9"/>
      <c r="R138" s="9"/>
      <c r="S138" s="9"/>
      <c r="T138" s="9"/>
      <c r="U138" s="9"/>
      <c r="V138" s="9"/>
      <c r="W138" s="9"/>
      <c r="X138" s="9"/>
      <c r="Y138" s="9"/>
      <c r="Z138" s="9"/>
      <c r="AA138" s="9"/>
      <c r="AB138" s="9"/>
      <c r="AC138" s="9"/>
      <c r="AD138" s="9"/>
      <c r="AE138" s="9"/>
      <c r="AF138" s="9"/>
    </row>
    <row r="139" spans="1:32" ht="15.5" x14ac:dyDescent="0.35">
      <c r="A139" s="6"/>
      <c r="B139" s="6"/>
      <c r="C139" s="36"/>
      <c r="D139" s="9"/>
      <c r="E139" s="9"/>
      <c r="F139" s="9"/>
      <c r="G139" s="9"/>
      <c r="H139" s="9"/>
      <c r="I139" s="9"/>
      <c r="J139" s="9"/>
      <c r="K139" s="9"/>
      <c r="L139" s="9"/>
      <c r="M139" s="9"/>
      <c r="N139" s="9"/>
      <c r="O139" s="9"/>
      <c r="P139" s="9"/>
      <c r="Q139" s="9"/>
      <c r="R139" s="9"/>
      <c r="S139" s="9"/>
      <c r="T139" s="9"/>
      <c r="U139" s="9"/>
      <c r="V139" s="9"/>
      <c r="W139" s="9"/>
      <c r="X139" s="9"/>
      <c r="Y139" s="9"/>
      <c r="Z139" s="9"/>
      <c r="AA139" s="9"/>
      <c r="AB139" s="9"/>
      <c r="AC139" s="9"/>
      <c r="AD139" s="9"/>
      <c r="AE139" s="9"/>
      <c r="AF139" s="9"/>
    </row>
    <row r="140" spans="1:32" ht="15.5" x14ac:dyDescent="0.35">
      <c r="A140" s="6"/>
      <c r="B140" s="6"/>
      <c r="C140" s="36"/>
      <c r="D140" s="9"/>
      <c r="E140" s="9"/>
      <c r="F140" s="9"/>
      <c r="G140" s="9"/>
      <c r="H140" s="9"/>
      <c r="I140" s="9"/>
      <c r="J140" s="9"/>
      <c r="K140" s="9"/>
      <c r="L140" s="9"/>
      <c r="M140" s="9"/>
      <c r="N140" s="9"/>
      <c r="O140" s="9"/>
      <c r="P140" s="9"/>
      <c r="Q140" s="9"/>
      <c r="R140" s="9"/>
      <c r="S140" s="9"/>
      <c r="T140" s="9"/>
      <c r="U140" s="9"/>
      <c r="V140" s="9"/>
      <c r="W140" s="9"/>
      <c r="X140" s="9"/>
      <c r="Y140" s="9"/>
      <c r="Z140" s="9"/>
      <c r="AA140" s="9"/>
      <c r="AB140" s="9"/>
      <c r="AC140" s="9"/>
      <c r="AD140" s="9"/>
      <c r="AE140" s="9"/>
      <c r="AF140" s="9"/>
    </row>
    <row r="141" spans="1:32" ht="15.5" x14ac:dyDescent="0.35">
      <c r="A141" s="6"/>
      <c r="B141" s="6"/>
      <c r="C141" s="36"/>
      <c r="D141" s="9"/>
      <c r="E141" s="9"/>
      <c r="F141" s="9"/>
      <c r="G141" s="9"/>
      <c r="H141" s="9"/>
      <c r="I141" s="9"/>
      <c r="J141" s="9"/>
      <c r="K141" s="9"/>
      <c r="L141" s="9"/>
      <c r="M141" s="9"/>
      <c r="N141" s="9"/>
      <c r="O141" s="9"/>
      <c r="P141" s="9"/>
      <c r="Q141" s="9"/>
      <c r="R141" s="9"/>
      <c r="S141" s="9"/>
      <c r="T141" s="9"/>
      <c r="U141" s="9"/>
      <c r="V141" s="9"/>
      <c r="W141" s="9"/>
      <c r="X141" s="9"/>
      <c r="Y141" s="9"/>
      <c r="Z141" s="9"/>
      <c r="AA141" s="9"/>
      <c r="AB141" s="9"/>
      <c r="AC141" s="9"/>
      <c r="AD141" s="9"/>
      <c r="AE141" s="9"/>
      <c r="AF141" s="9"/>
    </row>
    <row r="142" spans="1:32" ht="15.5" x14ac:dyDescent="0.35">
      <c r="A142" s="6"/>
      <c r="B142" s="6"/>
      <c r="C142" s="36"/>
      <c r="D142" s="9"/>
      <c r="E142" s="9"/>
      <c r="F142" s="9"/>
      <c r="G142" s="9"/>
      <c r="H142" s="9"/>
      <c r="I142" s="9"/>
      <c r="J142" s="9"/>
      <c r="K142" s="9"/>
      <c r="L142" s="9"/>
      <c r="M142" s="9"/>
      <c r="N142" s="9"/>
      <c r="O142" s="9"/>
      <c r="P142" s="9"/>
      <c r="Q142" s="9"/>
      <c r="R142" s="9"/>
      <c r="S142" s="9"/>
      <c r="T142" s="9"/>
      <c r="U142" s="9"/>
      <c r="V142" s="9"/>
      <c r="W142" s="9"/>
      <c r="X142" s="9"/>
      <c r="Y142" s="9"/>
      <c r="Z142" s="9"/>
      <c r="AA142" s="9"/>
      <c r="AB142" s="9"/>
      <c r="AC142" s="9"/>
      <c r="AD142" s="9"/>
      <c r="AE142" s="9"/>
      <c r="AF142" s="9"/>
    </row>
    <row r="143" spans="1:32" ht="15.5" x14ac:dyDescent="0.35">
      <c r="A143" s="6"/>
      <c r="B143" s="6"/>
      <c r="C143" s="36"/>
      <c r="D143" s="9"/>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9"/>
      <c r="AF143" s="9"/>
    </row>
    <row r="144" spans="1:32" ht="15.5" x14ac:dyDescent="0.35">
      <c r="A144" s="6"/>
      <c r="B144" s="6"/>
      <c r="C144" s="36"/>
      <c r="D144" s="9"/>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9"/>
      <c r="AF144" s="9"/>
    </row>
    <row r="145" spans="1:32" ht="15.5" x14ac:dyDescent="0.35">
      <c r="A145" s="6"/>
      <c r="B145" s="6"/>
      <c r="C145" s="36"/>
      <c r="D145" s="9"/>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9"/>
      <c r="AF145" s="9"/>
    </row>
    <row r="146" spans="1:32" ht="15.5" x14ac:dyDescent="0.35">
      <c r="A146" s="6"/>
      <c r="B146" s="6"/>
      <c r="C146" s="36"/>
      <c r="D146" s="9"/>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9"/>
      <c r="AF146" s="9"/>
    </row>
    <row r="147" spans="1:32" ht="15.5" x14ac:dyDescent="0.35">
      <c r="A147" s="6"/>
      <c r="B147" s="6"/>
      <c r="C147" s="36"/>
      <c r="D147" s="9"/>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9"/>
      <c r="AF147" s="9"/>
    </row>
    <row r="148" spans="1:32" ht="15.5" x14ac:dyDescent="0.35">
      <c r="A148" s="6"/>
      <c r="B148" s="6"/>
      <c r="C148" s="36"/>
      <c r="D148" s="9"/>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9"/>
      <c r="AF148" s="9"/>
    </row>
    <row r="149" spans="1:32" ht="15.5" x14ac:dyDescent="0.35">
      <c r="A149" s="6"/>
      <c r="B149" s="6"/>
      <c r="C149" s="36"/>
      <c r="D149" s="9"/>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9"/>
      <c r="AF149" s="9"/>
    </row>
    <row r="150" spans="1:32" ht="15.5" x14ac:dyDescent="0.35">
      <c r="A150" s="6"/>
      <c r="B150" s="6"/>
      <c r="C150" s="36"/>
      <c r="D150" s="9"/>
      <c r="E150" s="9"/>
      <c r="F150" s="9"/>
      <c r="G150" s="9"/>
      <c r="H150" s="9"/>
      <c r="I150" s="9"/>
      <c r="J150" s="9"/>
      <c r="K150" s="9"/>
      <c r="L150" s="9"/>
      <c r="M150" s="9"/>
      <c r="N150" s="9"/>
      <c r="O150" s="9"/>
      <c r="P150" s="9"/>
      <c r="Q150" s="9"/>
      <c r="R150" s="9"/>
      <c r="S150" s="9"/>
      <c r="T150" s="9"/>
      <c r="U150" s="9"/>
      <c r="V150" s="9"/>
      <c r="W150" s="9"/>
      <c r="X150" s="9"/>
      <c r="Y150" s="9"/>
      <c r="Z150" s="9"/>
      <c r="AA150" s="9"/>
      <c r="AB150" s="9"/>
      <c r="AC150" s="9"/>
      <c r="AD150" s="9"/>
      <c r="AE150" s="9"/>
      <c r="AF150" s="9"/>
    </row>
    <row r="151" spans="1:32" ht="15.5" x14ac:dyDescent="0.35">
      <c r="A151" s="6"/>
      <c r="B151" s="6"/>
      <c r="C151" s="36"/>
      <c r="D151" s="9"/>
      <c r="E151" s="9"/>
      <c r="F151" s="9"/>
      <c r="G151" s="9"/>
      <c r="H151" s="9"/>
      <c r="I151" s="9"/>
      <c r="J151" s="9"/>
      <c r="K151" s="9"/>
      <c r="L151" s="9"/>
      <c r="M151" s="9"/>
      <c r="N151" s="9"/>
      <c r="O151" s="9"/>
      <c r="P151" s="9"/>
      <c r="Q151" s="9"/>
      <c r="R151" s="9"/>
      <c r="S151" s="9"/>
      <c r="T151" s="9"/>
      <c r="U151" s="9"/>
      <c r="V151" s="9"/>
      <c r="W151" s="9"/>
      <c r="X151" s="9"/>
      <c r="Y151" s="9"/>
      <c r="Z151" s="9"/>
      <c r="AA151" s="9"/>
      <c r="AB151" s="9"/>
      <c r="AC151" s="9"/>
      <c r="AD151" s="9"/>
      <c r="AE151" s="9"/>
      <c r="AF151" s="9"/>
    </row>
    <row r="152" spans="1:32" ht="15.5" x14ac:dyDescent="0.35">
      <c r="A152" s="6"/>
      <c r="B152" s="6"/>
      <c r="C152" s="36"/>
      <c r="D152" s="9"/>
      <c r="E152" s="9"/>
      <c r="F152" s="9"/>
      <c r="G152" s="9"/>
      <c r="H152" s="9"/>
      <c r="I152" s="9"/>
      <c r="J152" s="9"/>
      <c r="K152" s="9"/>
      <c r="L152" s="9"/>
      <c r="M152" s="9"/>
      <c r="N152" s="9"/>
      <c r="O152" s="9"/>
      <c r="P152" s="9"/>
      <c r="Q152" s="9"/>
      <c r="R152" s="9"/>
      <c r="S152" s="9"/>
      <c r="T152" s="9"/>
      <c r="U152" s="9"/>
      <c r="V152" s="9"/>
      <c r="W152" s="9"/>
      <c r="X152" s="9"/>
      <c r="Y152" s="9"/>
      <c r="Z152" s="9"/>
      <c r="AA152" s="9"/>
      <c r="AB152" s="9"/>
      <c r="AC152" s="9"/>
      <c r="AD152" s="9"/>
      <c r="AE152" s="9"/>
      <c r="AF152" s="9"/>
    </row>
    <row r="153" spans="1:32" ht="15.5" x14ac:dyDescent="0.35">
      <c r="A153" s="6"/>
      <c r="B153" s="6"/>
      <c r="C153" s="36"/>
      <c r="D153" s="9"/>
      <c r="E153" s="9"/>
      <c r="F153" s="9"/>
      <c r="G153" s="9"/>
      <c r="H153" s="9"/>
      <c r="I153" s="9"/>
      <c r="J153" s="9"/>
      <c r="K153" s="9"/>
      <c r="L153" s="9"/>
      <c r="M153" s="9"/>
      <c r="N153" s="9"/>
      <c r="O153" s="9"/>
      <c r="P153" s="9"/>
      <c r="Q153" s="9"/>
      <c r="R153" s="9"/>
      <c r="S153" s="9"/>
      <c r="T153" s="9"/>
      <c r="U153" s="9"/>
      <c r="V153" s="9"/>
      <c r="W153" s="9"/>
      <c r="X153" s="9"/>
      <c r="Y153" s="9"/>
      <c r="Z153" s="9"/>
      <c r="AA153" s="9"/>
      <c r="AB153" s="9"/>
      <c r="AC153" s="9"/>
      <c r="AD153" s="9"/>
      <c r="AE153" s="9"/>
      <c r="AF153" s="9"/>
    </row>
    <row r="154" spans="1:32" ht="15.5" x14ac:dyDescent="0.35">
      <c r="A154" s="6"/>
      <c r="B154" s="6"/>
      <c r="C154" s="36"/>
      <c r="D154" s="9"/>
      <c r="E154" s="9"/>
      <c r="F154" s="9"/>
      <c r="G154" s="9"/>
      <c r="H154" s="9"/>
      <c r="I154" s="9"/>
      <c r="J154" s="9"/>
      <c r="K154" s="9"/>
      <c r="L154" s="9"/>
      <c r="M154" s="9"/>
      <c r="N154" s="9"/>
      <c r="O154" s="9"/>
      <c r="P154" s="9"/>
      <c r="Q154" s="9"/>
      <c r="R154" s="9"/>
      <c r="S154" s="9"/>
      <c r="T154" s="9"/>
      <c r="U154" s="9"/>
      <c r="V154" s="9"/>
      <c r="W154" s="9"/>
      <c r="X154" s="9"/>
      <c r="Y154" s="9"/>
      <c r="Z154" s="9"/>
      <c r="AA154" s="9"/>
      <c r="AB154" s="9"/>
      <c r="AC154" s="9"/>
      <c r="AD154" s="9"/>
      <c r="AE154" s="9"/>
      <c r="AF154" s="9"/>
    </row>
    <row r="155" spans="1:32" ht="15.5" x14ac:dyDescent="0.35">
      <c r="A155" s="6"/>
      <c r="B155" s="6"/>
      <c r="C155" s="36"/>
      <c r="D155" s="9"/>
      <c r="E155" s="9"/>
      <c r="F155" s="9"/>
      <c r="G155" s="9"/>
      <c r="H155" s="9"/>
      <c r="I155" s="9"/>
      <c r="J155" s="9"/>
      <c r="K155" s="9"/>
      <c r="L155" s="9"/>
      <c r="M155" s="9"/>
      <c r="N155" s="9"/>
      <c r="O155" s="9"/>
      <c r="P155" s="9"/>
      <c r="Q155" s="9"/>
      <c r="R155" s="9"/>
      <c r="S155" s="9"/>
      <c r="T155" s="9"/>
      <c r="U155" s="9"/>
      <c r="V155" s="9"/>
      <c r="W155" s="9"/>
      <c r="X155" s="9"/>
      <c r="Y155" s="9"/>
      <c r="Z155" s="9"/>
      <c r="AA155" s="9"/>
      <c r="AB155" s="9"/>
      <c r="AC155" s="9"/>
      <c r="AD155" s="9"/>
      <c r="AE155" s="9"/>
      <c r="AF155" s="9"/>
    </row>
    <row r="156" spans="1:32" ht="15.5" x14ac:dyDescent="0.35">
      <c r="A156" s="6"/>
      <c r="B156" s="6"/>
      <c r="C156" s="36"/>
      <c r="D156" s="9"/>
      <c r="E156" s="9"/>
      <c r="F156" s="9"/>
      <c r="G156" s="9"/>
      <c r="H156" s="9"/>
      <c r="I156" s="9"/>
      <c r="J156" s="9"/>
      <c r="K156" s="9"/>
      <c r="L156" s="9"/>
      <c r="M156" s="9"/>
      <c r="N156" s="9"/>
      <c r="O156" s="9"/>
      <c r="P156" s="9"/>
      <c r="Q156" s="9"/>
      <c r="R156" s="9"/>
      <c r="S156" s="9"/>
      <c r="T156" s="9"/>
      <c r="U156" s="9"/>
      <c r="V156" s="9"/>
      <c r="W156" s="9"/>
      <c r="X156" s="9"/>
      <c r="Y156" s="9"/>
      <c r="Z156" s="9"/>
      <c r="AA156" s="9"/>
      <c r="AB156" s="9"/>
      <c r="AC156" s="9"/>
      <c r="AD156" s="9"/>
      <c r="AE156" s="9"/>
      <c r="AF156" s="9"/>
    </row>
    <row r="157" spans="1:32" ht="15.5" x14ac:dyDescent="0.35">
      <c r="A157" s="6"/>
      <c r="B157" s="6"/>
      <c r="C157" s="36"/>
      <c r="D157" s="9"/>
      <c r="E157" s="9"/>
      <c r="F157" s="9"/>
      <c r="G157" s="9"/>
      <c r="H157" s="9"/>
      <c r="I157" s="9"/>
      <c r="J157" s="9"/>
      <c r="K157" s="9"/>
      <c r="L157" s="9"/>
      <c r="M157" s="9"/>
      <c r="N157" s="9"/>
      <c r="O157" s="9"/>
      <c r="P157" s="9"/>
      <c r="Q157" s="9"/>
      <c r="R157" s="9"/>
      <c r="S157" s="9"/>
      <c r="T157" s="9"/>
      <c r="U157" s="9"/>
      <c r="V157" s="9"/>
      <c r="W157" s="9"/>
      <c r="X157" s="9"/>
      <c r="Y157" s="9"/>
      <c r="Z157" s="9"/>
      <c r="AA157" s="9"/>
      <c r="AB157" s="9"/>
      <c r="AC157" s="9"/>
      <c r="AD157" s="9"/>
      <c r="AE157" s="9"/>
      <c r="AF157" s="9"/>
    </row>
    <row r="158" spans="1:32" ht="15.5" x14ac:dyDescent="0.35">
      <c r="A158" s="6"/>
      <c r="B158" s="6"/>
      <c r="C158" s="36"/>
      <c r="D158" s="9"/>
      <c r="E158" s="9"/>
      <c r="F158" s="9"/>
      <c r="G158" s="9"/>
      <c r="H158" s="9"/>
      <c r="I158" s="9"/>
      <c r="J158" s="9"/>
      <c r="K158" s="9"/>
      <c r="L158" s="9"/>
      <c r="M158" s="9"/>
      <c r="N158" s="9"/>
      <c r="O158" s="9"/>
      <c r="P158" s="9"/>
      <c r="Q158" s="9"/>
      <c r="R158" s="9"/>
      <c r="S158" s="9"/>
      <c r="T158" s="9"/>
      <c r="U158" s="9"/>
      <c r="V158" s="9"/>
      <c r="W158" s="9"/>
      <c r="X158" s="9"/>
      <c r="Y158" s="9"/>
      <c r="Z158" s="9"/>
      <c r="AA158" s="9"/>
      <c r="AB158" s="9"/>
      <c r="AC158" s="9"/>
      <c r="AD158" s="9"/>
      <c r="AE158" s="9"/>
      <c r="AF158" s="9"/>
    </row>
    <row r="159" spans="1:32" ht="15.5" x14ac:dyDescent="0.35">
      <c r="A159" s="6"/>
      <c r="B159" s="6"/>
      <c r="C159" s="36"/>
      <c r="D159" s="9"/>
      <c r="E159" s="9"/>
      <c r="F159" s="9"/>
      <c r="G159" s="9"/>
      <c r="H159" s="9"/>
      <c r="I159" s="9"/>
      <c r="J159" s="9"/>
      <c r="K159" s="9"/>
      <c r="L159" s="9"/>
      <c r="M159" s="9"/>
      <c r="N159" s="9"/>
      <c r="O159" s="9"/>
      <c r="P159" s="9"/>
      <c r="Q159" s="9"/>
      <c r="R159" s="9"/>
      <c r="S159" s="9"/>
      <c r="T159" s="9"/>
      <c r="U159" s="9"/>
      <c r="V159" s="9"/>
      <c r="W159" s="9"/>
      <c r="X159" s="9"/>
      <c r="Y159" s="9"/>
      <c r="Z159" s="9"/>
      <c r="AA159" s="9"/>
      <c r="AB159" s="9"/>
      <c r="AC159" s="9"/>
      <c r="AD159" s="9"/>
      <c r="AE159" s="9"/>
      <c r="AF159" s="9"/>
    </row>
    <row r="160" spans="1:32" ht="15.5" x14ac:dyDescent="0.35">
      <c r="A160" s="6"/>
      <c r="B160" s="6"/>
      <c r="C160" s="36"/>
      <c r="D160" s="9"/>
      <c r="E160" s="9"/>
      <c r="F160" s="9"/>
      <c r="G160" s="9"/>
      <c r="H160" s="9"/>
      <c r="I160" s="9"/>
      <c r="J160" s="9"/>
      <c r="K160" s="9"/>
      <c r="L160" s="9"/>
      <c r="M160" s="9"/>
      <c r="N160" s="9"/>
      <c r="O160" s="9"/>
      <c r="P160" s="9"/>
      <c r="Q160" s="9"/>
      <c r="R160" s="9"/>
      <c r="S160" s="9"/>
      <c r="T160" s="9"/>
      <c r="U160" s="9"/>
      <c r="V160" s="9"/>
      <c r="W160" s="9"/>
      <c r="X160" s="9"/>
      <c r="Y160" s="9"/>
      <c r="Z160" s="9"/>
      <c r="AA160" s="9"/>
      <c r="AB160" s="9"/>
      <c r="AC160" s="9"/>
      <c r="AD160" s="9"/>
      <c r="AE160" s="9"/>
      <c r="AF160" s="9"/>
    </row>
    <row r="161" spans="1:32" ht="15.5" x14ac:dyDescent="0.35">
      <c r="A161" s="6"/>
      <c r="B161" s="6"/>
      <c r="C161" s="36"/>
      <c r="D161" s="9"/>
      <c r="E161" s="9"/>
      <c r="F161" s="9"/>
      <c r="G161" s="9"/>
      <c r="H161" s="9"/>
      <c r="I161" s="9"/>
      <c r="J161" s="9"/>
      <c r="K161" s="9"/>
      <c r="L161" s="9"/>
      <c r="M161" s="9"/>
      <c r="N161" s="9"/>
      <c r="O161" s="9"/>
      <c r="P161" s="9"/>
      <c r="Q161" s="9"/>
      <c r="R161" s="9"/>
      <c r="S161" s="9"/>
      <c r="T161" s="9"/>
      <c r="U161" s="9"/>
      <c r="V161" s="9"/>
      <c r="W161" s="9"/>
      <c r="X161" s="9"/>
      <c r="Y161" s="9"/>
      <c r="Z161" s="9"/>
      <c r="AA161" s="9"/>
      <c r="AB161" s="9"/>
      <c r="AC161" s="9"/>
      <c r="AD161" s="9"/>
      <c r="AE161" s="9"/>
      <c r="AF161" s="9"/>
    </row>
    <row r="162" spans="1:32" ht="15.5" x14ac:dyDescent="0.35">
      <c r="A162" s="6"/>
      <c r="B162" s="6"/>
      <c r="C162" s="36"/>
      <c r="D162" s="9"/>
      <c r="E162" s="9"/>
      <c r="F162" s="9"/>
      <c r="G162" s="9"/>
      <c r="H162" s="9"/>
      <c r="I162" s="9"/>
      <c r="J162" s="9"/>
      <c r="K162" s="9"/>
      <c r="L162" s="9"/>
      <c r="M162" s="9"/>
      <c r="N162" s="9"/>
      <c r="O162" s="9"/>
      <c r="P162" s="9"/>
      <c r="Q162" s="9"/>
      <c r="R162" s="9"/>
      <c r="S162" s="9"/>
      <c r="T162" s="9"/>
      <c r="U162" s="9"/>
      <c r="V162" s="9"/>
      <c r="W162" s="9"/>
      <c r="X162" s="9"/>
      <c r="Y162" s="9"/>
      <c r="Z162" s="9"/>
      <c r="AA162" s="9"/>
      <c r="AB162" s="9"/>
      <c r="AC162" s="9"/>
      <c r="AD162" s="9"/>
      <c r="AE162" s="9"/>
      <c r="AF162" s="9"/>
    </row>
    <row r="163" spans="1:32" ht="15.5" x14ac:dyDescent="0.35">
      <c r="A163" s="6"/>
      <c r="B163" s="6"/>
      <c r="C163" s="36"/>
      <c r="D163" s="9"/>
      <c r="E163" s="9"/>
      <c r="F163" s="9"/>
      <c r="G163" s="9"/>
      <c r="H163" s="9"/>
      <c r="I163" s="9"/>
      <c r="J163" s="9"/>
      <c r="K163" s="9"/>
      <c r="L163" s="9"/>
      <c r="M163" s="9"/>
      <c r="N163" s="9"/>
      <c r="O163" s="9"/>
      <c r="P163" s="9"/>
      <c r="Q163" s="9"/>
      <c r="R163" s="9"/>
      <c r="S163" s="9"/>
      <c r="T163" s="9"/>
      <c r="U163" s="9"/>
      <c r="V163" s="9"/>
      <c r="W163" s="9"/>
      <c r="X163" s="9"/>
      <c r="Y163" s="9"/>
      <c r="Z163" s="9"/>
      <c r="AA163" s="9"/>
      <c r="AB163" s="9"/>
      <c r="AC163" s="9"/>
      <c r="AD163" s="9"/>
      <c r="AE163" s="9"/>
      <c r="AF163" s="9"/>
    </row>
    <row r="164" spans="1:32" ht="15.5" x14ac:dyDescent="0.35">
      <c r="A164" s="6"/>
      <c r="B164" s="6"/>
      <c r="C164" s="36"/>
      <c r="D164" s="9"/>
      <c r="E164" s="9"/>
      <c r="F164" s="9"/>
      <c r="G164" s="9"/>
      <c r="H164" s="9"/>
      <c r="I164" s="9"/>
      <c r="J164" s="9"/>
      <c r="K164" s="9"/>
      <c r="L164" s="9"/>
      <c r="M164" s="9"/>
      <c r="N164" s="9"/>
      <c r="O164" s="9"/>
      <c r="P164" s="9"/>
      <c r="Q164" s="9"/>
      <c r="R164" s="9"/>
      <c r="S164" s="9"/>
      <c r="T164" s="9"/>
      <c r="U164" s="9"/>
      <c r="V164" s="9"/>
      <c r="W164" s="9"/>
      <c r="X164" s="9"/>
      <c r="Y164" s="9"/>
      <c r="Z164" s="9"/>
      <c r="AA164" s="9"/>
      <c r="AB164" s="9"/>
      <c r="AC164" s="9"/>
      <c r="AD164" s="9"/>
      <c r="AE164" s="9"/>
      <c r="AF164" s="9"/>
    </row>
    <row r="165" spans="1:32" ht="15.5" x14ac:dyDescent="0.35">
      <c r="A165" s="6"/>
      <c r="B165" s="6"/>
      <c r="C165" s="36"/>
      <c r="D165" s="9"/>
      <c r="E165" s="9"/>
      <c r="F165" s="9"/>
      <c r="G165" s="9"/>
      <c r="H165" s="9"/>
      <c r="I165" s="9"/>
      <c r="J165" s="9"/>
      <c r="K165" s="9"/>
      <c r="L165" s="9"/>
      <c r="M165" s="9"/>
      <c r="N165" s="9"/>
      <c r="O165" s="9"/>
      <c r="P165" s="9"/>
      <c r="Q165" s="9"/>
      <c r="R165" s="9"/>
      <c r="S165" s="9"/>
      <c r="T165" s="9"/>
      <c r="U165" s="9"/>
      <c r="V165" s="9"/>
      <c r="W165" s="9"/>
      <c r="X165" s="9"/>
      <c r="Y165" s="9"/>
      <c r="Z165" s="9"/>
      <c r="AA165" s="9"/>
      <c r="AB165" s="9"/>
      <c r="AC165" s="9"/>
      <c r="AD165" s="9"/>
      <c r="AE165" s="9"/>
      <c r="AF165" s="9"/>
    </row>
    <row r="166" spans="1:32" ht="15.5" x14ac:dyDescent="0.35">
      <c r="A166" s="6"/>
      <c r="B166" s="6"/>
      <c r="C166" s="36"/>
      <c r="D166" s="9"/>
      <c r="E166" s="9"/>
      <c r="F166" s="9"/>
      <c r="G166" s="9"/>
      <c r="H166" s="9"/>
      <c r="I166" s="9"/>
      <c r="J166" s="9"/>
      <c r="K166" s="9"/>
      <c r="L166" s="9"/>
      <c r="M166" s="9"/>
      <c r="N166" s="9"/>
      <c r="O166" s="9"/>
      <c r="P166" s="9"/>
      <c r="Q166" s="9"/>
      <c r="R166" s="9"/>
      <c r="S166" s="9"/>
      <c r="T166" s="9"/>
      <c r="U166" s="9"/>
      <c r="V166" s="9"/>
      <c r="W166" s="9"/>
      <c r="X166" s="9"/>
      <c r="Y166" s="9"/>
      <c r="Z166" s="9"/>
      <c r="AA166" s="9"/>
      <c r="AB166" s="9"/>
      <c r="AC166" s="9"/>
      <c r="AD166" s="9"/>
      <c r="AE166" s="9"/>
      <c r="AF166" s="9"/>
    </row>
    <row r="167" spans="1:32" ht="15.5" x14ac:dyDescent="0.35">
      <c r="A167" s="6"/>
      <c r="B167" s="6"/>
      <c r="C167" s="36"/>
      <c r="D167" s="9"/>
      <c r="E167" s="9"/>
      <c r="F167" s="9"/>
      <c r="G167" s="9"/>
      <c r="H167" s="9"/>
      <c r="I167" s="9"/>
      <c r="J167" s="9"/>
      <c r="K167" s="9"/>
      <c r="L167" s="9"/>
      <c r="M167" s="9"/>
      <c r="N167" s="9"/>
      <c r="O167" s="9"/>
      <c r="P167" s="9"/>
      <c r="Q167" s="9"/>
      <c r="R167" s="9"/>
      <c r="S167" s="9"/>
      <c r="T167" s="9"/>
      <c r="U167" s="9"/>
      <c r="V167" s="9"/>
      <c r="W167" s="9"/>
      <c r="X167" s="9"/>
      <c r="Y167" s="9"/>
      <c r="Z167" s="9"/>
      <c r="AA167" s="9"/>
      <c r="AB167" s="9"/>
      <c r="AC167" s="9"/>
      <c r="AD167" s="9"/>
      <c r="AE167" s="9"/>
      <c r="AF167" s="9"/>
    </row>
    <row r="168" spans="1:32" ht="15.5" x14ac:dyDescent="0.35">
      <c r="A168" s="6"/>
      <c r="B168" s="6"/>
      <c r="C168" s="36"/>
      <c r="D168" s="9"/>
      <c r="E168" s="9"/>
      <c r="F168" s="9"/>
      <c r="G168" s="9"/>
      <c r="H168" s="9"/>
      <c r="I168" s="9"/>
      <c r="J168" s="9"/>
      <c r="K168" s="9"/>
      <c r="L168" s="9"/>
      <c r="M168" s="9"/>
      <c r="N168" s="9"/>
      <c r="O168" s="9"/>
      <c r="P168" s="9"/>
      <c r="Q168" s="9"/>
      <c r="R168" s="9"/>
      <c r="S168" s="9"/>
      <c r="T168" s="9"/>
      <c r="U168" s="9"/>
      <c r="V168" s="9"/>
      <c r="W168" s="9"/>
      <c r="X168" s="9"/>
      <c r="Y168" s="9"/>
      <c r="Z168" s="9"/>
      <c r="AA168" s="9"/>
      <c r="AB168" s="9"/>
      <c r="AC168" s="9"/>
      <c r="AD168" s="9"/>
      <c r="AE168" s="9"/>
      <c r="AF168" s="9"/>
    </row>
    <row r="169" spans="1:32" ht="15.5" x14ac:dyDescent="0.35">
      <c r="A169" s="6"/>
      <c r="B169" s="6"/>
      <c r="C169" s="36"/>
      <c r="D169" s="9"/>
      <c r="E169" s="9"/>
      <c r="F169" s="9"/>
      <c r="G169" s="9"/>
      <c r="H169" s="9"/>
      <c r="I169" s="9"/>
      <c r="J169" s="9"/>
      <c r="K169" s="9"/>
      <c r="L169" s="9"/>
      <c r="M169" s="9"/>
      <c r="N169" s="9"/>
      <c r="O169" s="9"/>
      <c r="P169" s="9"/>
      <c r="Q169" s="9"/>
      <c r="R169" s="9"/>
      <c r="S169" s="9"/>
      <c r="T169" s="9"/>
      <c r="U169" s="9"/>
      <c r="V169" s="9"/>
      <c r="W169" s="9"/>
      <c r="X169" s="9"/>
      <c r="Y169" s="9"/>
      <c r="Z169" s="9"/>
      <c r="AA169" s="9"/>
      <c r="AB169" s="9"/>
      <c r="AC169" s="9"/>
      <c r="AD169" s="9"/>
      <c r="AE169" s="9"/>
      <c r="AF169" s="9"/>
    </row>
    <row r="170" spans="1:32" ht="15.5" x14ac:dyDescent="0.35">
      <c r="A170" s="6"/>
      <c r="B170" s="6"/>
      <c r="C170" s="37"/>
      <c r="D170" s="9"/>
      <c r="E170" s="9"/>
      <c r="F170" s="9"/>
      <c r="G170" s="9"/>
      <c r="H170" s="9"/>
      <c r="I170" s="9"/>
      <c r="J170" s="9"/>
      <c r="K170" s="9"/>
      <c r="L170" s="9"/>
      <c r="M170" s="9"/>
      <c r="N170" s="9"/>
      <c r="O170" s="9"/>
      <c r="P170" s="9"/>
      <c r="Q170" s="9"/>
      <c r="R170" s="9"/>
      <c r="S170" s="9"/>
      <c r="T170" s="9"/>
      <c r="U170" s="9"/>
      <c r="V170" s="9"/>
      <c r="W170" s="9"/>
      <c r="X170" s="9"/>
      <c r="Y170" s="9"/>
      <c r="Z170" s="9"/>
      <c r="AA170" s="9"/>
      <c r="AB170" s="9"/>
      <c r="AC170" s="9"/>
      <c r="AD170" s="9"/>
      <c r="AE170" s="9"/>
      <c r="AF170" s="9"/>
    </row>
    <row r="171" spans="1:32" ht="15.5" x14ac:dyDescent="0.35">
      <c r="A171" s="6"/>
      <c r="B171" s="6"/>
      <c r="C171" s="35"/>
      <c r="D171" s="9"/>
      <c r="E171" s="9"/>
      <c r="F171" s="9"/>
      <c r="G171" s="9"/>
      <c r="H171" s="9"/>
      <c r="I171" s="9"/>
      <c r="J171" s="9"/>
      <c r="K171" s="9"/>
      <c r="L171" s="9"/>
      <c r="M171" s="9"/>
      <c r="N171" s="9"/>
      <c r="O171" s="9"/>
      <c r="P171" s="9"/>
      <c r="Q171" s="9"/>
      <c r="R171" s="9"/>
      <c r="S171" s="9"/>
      <c r="T171" s="9"/>
      <c r="U171" s="9"/>
      <c r="V171" s="9"/>
      <c r="W171" s="9"/>
      <c r="X171" s="9"/>
      <c r="Y171" s="9"/>
      <c r="Z171" s="9"/>
      <c r="AA171" s="9"/>
      <c r="AB171" s="9"/>
      <c r="AC171" s="9"/>
      <c r="AD171" s="9"/>
      <c r="AE171" s="9"/>
      <c r="AF171" s="9"/>
    </row>
    <row r="172" spans="1:32" ht="15.5" x14ac:dyDescent="0.35">
      <c r="A172" s="6"/>
      <c r="B172" s="6"/>
      <c r="C172" s="36"/>
      <c r="D172" s="9"/>
      <c r="E172" s="9"/>
      <c r="F172" s="9"/>
      <c r="G172" s="9"/>
      <c r="H172" s="9"/>
      <c r="I172" s="9"/>
      <c r="J172" s="9"/>
      <c r="K172" s="9"/>
      <c r="L172" s="9"/>
      <c r="M172" s="9"/>
      <c r="N172" s="9"/>
      <c r="O172" s="9"/>
      <c r="P172" s="9"/>
      <c r="Q172" s="9"/>
      <c r="R172" s="9"/>
      <c r="S172" s="9"/>
      <c r="T172" s="9"/>
      <c r="U172" s="9"/>
      <c r="V172" s="9"/>
      <c r="W172" s="9"/>
      <c r="X172" s="9"/>
      <c r="Y172" s="9"/>
      <c r="Z172" s="9"/>
      <c r="AA172" s="9"/>
      <c r="AB172" s="9"/>
      <c r="AC172" s="9"/>
      <c r="AD172" s="9"/>
      <c r="AE172" s="9"/>
      <c r="AF172" s="9"/>
    </row>
    <row r="173" spans="1:32" ht="15.5" x14ac:dyDescent="0.35">
      <c r="A173" s="6"/>
      <c r="B173" s="6"/>
      <c r="C173" s="36"/>
      <c r="D173" s="9"/>
      <c r="E173" s="9"/>
      <c r="F173" s="9"/>
      <c r="G173" s="9"/>
      <c r="H173" s="9"/>
      <c r="I173" s="9"/>
      <c r="J173" s="9"/>
      <c r="K173" s="9"/>
      <c r="L173" s="9"/>
      <c r="M173" s="9"/>
      <c r="N173" s="9"/>
      <c r="O173" s="9"/>
      <c r="P173" s="9"/>
      <c r="Q173" s="9"/>
      <c r="R173" s="9"/>
      <c r="S173" s="9"/>
      <c r="T173" s="9"/>
      <c r="U173" s="9"/>
      <c r="V173" s="9"/>
      <c r="W173" s="9"/>
      <c r="X173" s="9"/>
      <c r="Y173" s="9"/>
      <c r="Z173" s="9"/>
      <c r="AA173" s="9"/>
      <c r="AB173" s="9"/>
      <c r="AC173" s="9"/>
      <c r="AD173" s="9"/>
      <c r="AE173" s="9"/>
      <c r="AF173" s="9"/>
    </row>
    <row r="174" spans="1:32" ht="15.5" x14ac:dyDescent="0.35">
      <c r="A174" s="6"/>
      <c r="B174" s="6"/>
      <c r="C174" s="36"/>
      <c r="D174" s="9"/>
      <c r="E174" s="9"/>
      <c r="F174" s="9"/>
      <c r="G174" s="9"/>
      <c r="H174" s="9"/>
      <c r="I174" s="9"/>
      <c r="J174" s="9"/>
      <c r="K174" s="9"/>
      <c r="L174" s="9"/>
      <c r="M174" s="9"/>
      <c r="N174" s="9"/>
      <c r="O174" s="9"/>
      <c r="P174" s="9"/>
      <c r="Q174" s="9"/>
      <c r="R174" s="9"/>
      <c r="S174" s="9"/>
      <c r="T174" s="9"/>
      <c r="U174" s="9"/>
      <c r="V174" s="9"/>
      <c r="W174" s="9"/>
      <c r="X174" s="9"/>
      <c r="Y174" s="9"/>
      <c r="Z174" s="9"/>
      <c r="AA174" s="9"/>
      <c r="AB174" s="9"/>
      <c r="AC174" s="9"/>
      <c r="AD174" s="9"/>
      <c r="AE174" s="9"/>
      <c r="AF174" s="9"/>
    </row>
    <row r="175" spans="1:32" ht="15.5" x14ac:dyDescent="0.35">
      <c r="A175" s="6"/>
      <c r="B175" s="6"/>
      <c r="C175" s="36"/>
      <c r="D175" s="9"/>
      <c r="E175" s="9"/>
      <c r="F175" s="9"/>
      <c r="G175" s="9"/>
      <c r="H175" s="9"/>
      <c r="I175" s="9"/>
      <c r="J175" s="9"/>
      <c r="K175" s="9"/>
      <c r="L175" s="9"/>
      <c r="M175" s="9"/>
      <c r="N175" s="9"/>
      <c r="O175" s="9"/>
      <c r="P175" s="9"/>
      <c r="Q175" s="9"/>
      <c r="R175" s="9"/>
      <c r="S175" s="9"/>
      <c r="T175" s="9"/>
      <c r="U175" s="9"/>
      <c r="V175" s="9"/>
      <c r="W175" s="9"/>
      <c r="X175" s="9"/>
      <c r="Y175" s="9"/>
      <c r="Z175" s="9"/>
      <c r="AA175" s="9"/>
      <c r="AB175" s="9"/>
      <c r="AC175" s="9"/>
      <c r="AD175" s="9"/>
      <c r="AE175" s="9"/>
      <c r="AF175" s="9"/>
    </row>
    <row r="176" spans="1:32" ht="15.5" x14ac:dyDescent="0.35">
      <c r="A176" s="6"/>
      <c r="B176" s="6"/>
      <c r="C176" s="36"/>
      <c r="D176" s="9"/>
      <c r="E176" s="9"/>
      <c r="F176" s="9"/>
      <c r="G176" s="9"/>
      <c r="H176" s="9"/>
      <c r="I176" s="9"/>
      <c r="J176" s="9"/>
      <c r="K176" s="9"/>
      <c r="L176" s="9"/>
      <c r="M176" s="9"/>
      <c r="N176" s="9"/>
      <c r="O176" s="9"/>
      <c r="P176" s="9"/>
      <c r="Q176" s="9"/>
      <c r="R176" s="9"/>
      <c r="S176" s="9"/>
      <c r="T176" s="9"/>
      <c r="U176" s="9"/>
      <c r="V176" s="9"/>
      <c r="W176" s="9"/>
      <c r="X176" s="9"/>
      <c r="Y176" s="9"/>
      <c r="Z176" s="9"/>
      <c r="AA176" s="9"/>
      <c r="AB176" s="9"/>
      <c r="AC176" s="9"/>
      <c r="AD176" s="9"/>
      <c r="AE176" s="9"/>
      <c r="AF176" s="9"/>
    </row>
    <row r="177" spans="1:32" ht="15.5" x14ac:dyDescent="0.35">
      <c r="A177" s="6"/>
      <c r="B177" s="6"/>
      <c r="C177" s="38"/>
      <c r="D177" s="9"/>
      <c r="E177" s="9"/>
      <c r="F177" s="9"/>
      <c r="G177" s="9"/>
      <c r="H177" s="9"/>
      <c r="I177" s="9"/>
      <c r="J177" s="9"/>
      <c r="K177" s="9"/>
      <c r="L177" s="9"/>
      <c r="M177" s="9"/>
      <c r="N177" s="9"/>
      <c r="O177" s="9"/>
      <c r="P177" s="9"/>
      <c r="Q177" s="9"/>
      <c r="R177" s="9"/>
      <c r="S177" s="9"/>
      <c r="T177" s="9"/>
      <c r="U177" s="9"/>
      <c r="V177" s="9"/>
      <c r="W177" s="9"/>
      <c r="X177" s="9"/>
      <c r="Y177" s="9"/>
      <c r="Z177" s="9"/>
      <c r="AA177" s="9"/>
      <c r="AB177" s="9"/>
      <c r="AC177" s="9"/>
      <c r="AD177" s="9"/>
      <c r="AE177" s="9"/>
      <c r="AF177" s="9"/>
    </row>
  </sheetData>
  <mergeCells count="19">
    <mergeCell ref="P2:P4"/>
    <mergeCell ref="R2:R4"/>
    <mergeCell ref="S2:S4"/>
    <mergeCell ref="X2:X4"/>
    <mergeCell ref="Y2:Y4"/>
    <mergeCell ref="A3:A4"/>
    <mergeCell ref="B1:H1"/>
    <mergeCell ref="L1:P1"/>
    <mergeCell ref="R1:S1"/>
    <mergeCell ref="X1:Y1"/>
    <mergeCell ref="B2:B4"/>
    <mergeCell ref="C2:C4"/>
    <mergeCell ref="D2:D4"/>
    <mergeCell ref="E2:F3"/>
    <mergeCell ref="G2:H3"/>
    <mergeCell ref="L2:L4"/>
    <mergeCell ref="M2:M4"/>
    <mergeCell ref="N2:N4"/>
    <mergeCell ref="O2:O4"/>
  </mergeCells>
  <pageMargins left="0.70078740157480324" right="0.70078740157480324" top="0.75196850393700787" bottom="0.75196850393700787" header="0.3" footer="0.3"/>
  <pageSetup paperSize="9" orientation="portrai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5"/>
  </sheetPr>
  <dimension ref="B1:I139"/>
  <sheetViews>
    <sheetView topLeftCell="A106" zoomScale="60" workbookViewId="0">
      <selection activeCell="B118" sqref="B118:C118"/>
    </sheetView>
  </sheetViews>
  <sheetFormatPr defaultRowHeight="14.5" x14ac:dyDescent="0.35"/>
  <cols>
    <col min="1" max="1" width="1.453125" customWidth="1"/>
    <col min="2" max="2" width="86.36328125" customWidth="1"/>
    <col min="3" max="3" width="15.81640625" customWidth="1"/>
    <col min="4" max="4" width="23.453125" customWidth="1"/>
    <col min="5" max="5" width="16.7265625" customWidth="1"/>
    <col min="6" max="6" width="16.6328125" customWidth="1"/>
    <col min="7" max="7" width="15.7265625" customWidth="1"/>
    <col min="8" max="8" width="11.7265625" customWidth="1"/>
    <col min="9" max="9" width="15.453125" customWidth="1"/>
  </cols>
  <sheetData>
    <row r="1" spans="2:9" ht="15.5" x14ac:dyDescent="0.35">
      <c r="B1" s="39" t="s">
        <v>192</v>
      </c>
      <c r="C1" s="305"/>
      <c r="D1" s="305"/>
      <c r="E1" s="305"/>
      <c r="F1" s="9"/>
      <c r="G1" s="9"/>
      <c r="H1" s="40"/>
      <c r="I1" s="41"/>
    </row>
    <row r="2" spans="2:9" ht="15.5" hidden="1" x14ac:dyDescent="0.35">
      <c r="B2" s="42" t="s">
        <v>193</v>
      </c>
      <c r="C2" s="306" t="s">
        <v>35</v>
      </c>
      <c r="D2" s="307"/>
      <c r="E2" s="307"/>
      <c r="F2" s="308"/>
      <c r="G2" s="9"/>
      <c r="H2" s="40"/>
      <c r="I2" s="41"/>
    </row>
    <row r="3" spans="2:9" ht="15.5" x14ac:dyDescent="0.35">
      <c r="B3" s="39" t="s">
        <v>194</v>
      </c>
      <c r="C3" s="301"/>
      <c r="D3" s="301"/>
      <c r="E3" s="301"/>
      <c r="F3" s="9"/>
      <c r="G3" s="9"/>
      <c r="H3" s="40"/>
      <c r="I3" s="41"/>
    </row>
    <row r="4" spans="2:9" ht="15.5" x14ac:dyDescent="0.35">
      <c r="B4" s="39" t="s">
        <v>195</v>
      </c>
      <c r="C4" s="301" t="s">
        <v>196</v>
      </c>
      <c r="D4" s="301"/>
      <c r="E4" s="301"/>
      <c r="F4" s="9"/>
      <c r="G4" s="9"/>
      <c r="H4" s="40"/>
      <c r="I4" s="41"/>
    </row>
    <row r="5" spans="2:9" ht="15.5" x14ac:dyDescent="0.35">
      <c r="B5" s="39" t="s">
        <v>197</v>
      </c>
      <c r="C5" s="301" t="s">
        <v>110</v>
      </c>
      <c r="D5" s="301"/>
      <c r="E5" s="301"/>
      <c r="F5" s="9"/>
      <c r="G5" s="9"/>
      <c r="H5" s="40"/>
      <c r="I5" s="41"/>
    </row>
    <row r="6" spans="2:9" ht="15.5" x14ac:dyDescent="0.35">
      <c r="B6" s="39" t="s">
        <v>198</v>
      </c>
      <c r="C6" s="301" t="s">
        <v>199</v>
      </c>
      <c r="D6" s="301"/>
      <c r="E6" s="301"/>
      <c r="F6" s="9"/>
      <c r="G6" s="9"/>
      <c r="H6" s="40"/>
      <c r="I6" s="41"/>
    </row>
    <row r="7" spans="2:9" ht="31.5" customHeight="1" x14ac:dyDescent="0.35">
      <c r="B7" s="39" t="s">
        <v>200</v>
      </c>
      <c r="C7" s="302" t="s">
        <v>201</v>
      </c>
      <c r="D7" s="302"/>
      <c r="E7" s="302"/>
      <c r="F7" s="9"/>
      <c r="G7" s="9"/>
      <c r="H7" s="40"/>
      <c r="I7" s="41"/>
    </row>
    <row r="8" spans="2:9" ht="15.5" x14ac:dyDescent="0.35">
      <c r="B8" s="9"/>
      <c r="C8" s="9"/>
      <c r="D8" s="9"/>
      <c r="E8" s="9"/>
      <c r="F8" s="9"/>
      <c r="G8" s="9"/>
      <c r="H8" s="40"/>
      <c r="I8" s="9"/>
    </row>
    <row r="9" spans="2:9" ht="15.5" x14ac:dyDescent="0.35">
      <c r="B9" s="1" t="s">
        <v>202</v>
      </c>
      <c r="C9" s="1"/>
      <c r="D9" s="39" t="s">
        <v>203</v>
      </c>
      <c r="E9" s="43">
        <v>24</v>
      </c>
      <c r="F9" s="9"/>
      <c r="G9" s="9"/>
      <c r="H9" s="40"/>
      <c r="I9" s="9"/>
    </row>
    <row r="10" spans="2:9" ht="75" x14ac:dyDescent="0.35">
      <c r="B10" s="44" t="s">
        <v>204</v>
      </c>
      <c r="C10" s="45"/>
      <c r="D10" s="45"/>
      <c r="E10" s="45"/>
      <c r="F10" s="45" t="s">
        <v>205</v>
      </c>
      <c r="G10" s="45" t="s">
        <v>206</v>
      </c>
      <c r="H10" s="45" t="s">
        <v>207</v>
      </c>
      <c r="I10" s="46" t="s">
        <v>208</v>
      </c>
    </row>
    <row r="11" spans="2:9" ht="15.5" x14ac:dyDescent="0.35">
      <c r="B11" s="47" t="s">
        <v>209</v>
      </c>
      <c r="C11" s="48"/>
      <c r="D11" s="49"/>
      <c r="E11" s="50"/>
      <c r="F11" s="51">
        <f>SUM(F12,F13)</f>
        <v>0</v>
      </c>
      <c r="G11" s="52">
        <f>SUM(G12,G13)</f>
        <v>0</v>
      </c>
      <c r="H11" s="53" t="str">
        <f t="shared" ref="H11:H16" si="0">IF($G$137=0,"",G11/$G$137)</f>
        <v/>
      </c>
      <c r="I11" s="54"/>
    </row>
    <row r="12" spans="2:9" ht="15.5" x14ac:dyDescent="0.35">
      <c r="B12" s="55" t="s">
        <v>210</v>
      </c>
      <c r="C12" s="56"/>
      <c r="D12" s="57"/>
      <c r="E12" s="58"/>
      <c r="F12" s="59">
        <f t="shared" ref="F12:F15" si="1">G12/$E$9</f>
        <v>0</v>
      </c>
      <c r="G12" s="59">
        <f>SUM(ФОТ!O7:S7)-ФОТ!T7</f>
        <v>0</v>
      </c>
      <c r="H12" s="60" t="str">
        <f t="shared" si="0"/>
        <v/>
      </c>
      <c r="I12" s="61"/>
    </row>
    <row r="13" spans="2:9" ht="15.5" x14ac:dyDescent="0.35">
      <c r="B13" s="62" t="s">
        <v>211</v>
      </c>
      <c r="C13" s="63"/>
      <c r="D13" s="64"/>
      <c r="E13" s="65"/>
      <c r="F13" s="66">
        <f t="shared" si="1"/>
        <v>0</v>
      </c>
      <c r="G13" s="67">
        <f>SUM(G14:G15)</f>
        <v>0</v>
      </c>
      <c r="H13" s="53" t="str">
        <f t="shared" si="0"/>
        <v/>
      </c>
      <c r="I13" s="68"/>
    </row>
    <row r="14" spans="2:9" ht="15.5" x14ac:dyDescent="0.35">
      <c r="B14" s="69" t="s">
        <v>212</v>
      </c>
      <c r="C14" s="70">
        <v>0.13</v>
      </c>
      <c r="D14" s="71"/>
      <c r="E14" s="72"/>
      <c r="F14" s="73">
        <f t="shared" si="1"/>
        <v>0</v>
      </c>
      <c r="G14" s="74">
        <f>ФОТ!T7</f>
        <v>0</v>
      </c>
      <c r="H14" s="75" t="str">
        <f t="shared" si="0"/>
        <v/>
      </c>
      <c r="I14" s="68"/>
    </row>
    <row r="15" spans="2:9" ht="15.5" x14ac:dyDescent="0.35">
      <c r="B15" s="76" t="s">
        <v>213</v>
      </c>
      <c r="C15" s="77">
        <v>0.30499999999999999</v>
      </c>
      <c r="D15" s="78"/>
      <c r="E15" s="79"/>
      <c r="F15" s="80">
        <f t="shared" si="1"/>
        <v>0</v>
      </c>
      <c r="G15" s="79">
        <f>ФОТ!U7</f>
        <v>0</v>
      </c>
      <c r="H15" s="81" t="str">
        <f t="shared" si="0"/>
        <v/>
      </c>
      <c r="I15" s="82"/>
    </row>
    <row r="16" spans="2:9" ht="15.5" x14ac:dyDescent="0.35">
      <c r="B16" s="83" t="s">
        <v>214</v>
      </c>
      <c r="C16" s="84" t="s">
        <v>215</v>
      </c>
      <c r="D16" s="85" t="s">
        <v>216</v>
      </c>
      <c r="E16" s="86"/>
      <c r="F16" s="66">
        <f>SUM(F17:F43)</f>
        <v>0</v>
      </c>
      <c r="G16" s="67">
        <f>SUM(G17:G43)</f>
        <v>0</v>
      </c>
      <c r="H16" s="53" t="str">
        <f t="shared" si="0"/>
        <v/>
      </c>
      <c r="I16" s="87"/>
    </row>
    <row r="17" spans="2:9" ht="15.5" x14ac:dyDescent="0.35">
      <c r="B17" s="269" t="s">
        <v>217</v>
      </c>
      <c r="C17" s="270"/>
      <c r="D17" s="271"/>
      <c r="E17" s="272"/>
      <c r="F17" s="273"/>
      <c r="G17" s="272"/>
      <c r="H17" s="274"/>
      <c r="I17" s="275"/>
    </row>
    <row r="18" spans="2:9" ht="15.5" x14ac:dyDescent="0.35">
      <c r="B18" s="89" t="s">
        <v>218</v>
      </c>
      <c r="C18" s="90">
        <v>1248</v>
      </c>
      <c r="D18" s="88"/>
      <c r="E18" s="91"/>
      <c r="F18" s="73">
        <f t="shared" ref="F18:F32" si="2">G18/$E$9</f>
        <v>0</v>
      </c>
      <c r="G18" s="74">
        <f t="shared" ref="G18:G43" si="3">C18*D18</f>
        <v>0</v>
      </c>
      <c r="H18" s="92"/>
      <c r="I18" s="87"/>
    </row>
    <row r="19" spans="2:9" ht="15.5" x14ac:dyDescent="0.35">
      <c r="B19" s="89" t="s">
        <v>219</v>
      </c>
      <c r="C19" s="90">
        <v>48</v>
      </c>
      <c r="D19" s="88"/>
      <c r="E19" s="91"/>
      <c r="F19" s="73">
        <f t="shared" si="2"/>
        <v>0</v>
      </c>
      <c r="G19" s="74">
        <f t="shared" si="3"/>
        <v>0</v>
      </c>
      <c r="H19" s="92"/>
      <c r="I19" s="87"/>
    </row>
    <row r="20" spans="2:9" ht="15.5" x14ac:dyDescent="0.35">
      <c r="B20" s="89" t="s">
        <v>220</v>
      </c>
      <c r="C20" s="90">
        <v>240</v>
      </c>
      <c r="D20" s="88"/>
      <c r="E20" s="91"/>
      <c r="F20" s="73">
        <f t="shared" si="2"/>
        <v>0</v>
      </c>
      <c r="G20" s="74">
        <f t="shared" si="3"/>
        <v>0</v>
      </c>
      <c r="H20" s="92"/>
      <c r="I20" s="87"/>
    </row>
    <row r="21" spans="2:9" ht="15.5" x14ac:dyDescent="0.35">
      <c r="B21" s="89" t="s">
        <v>221</v>
      </c>
      <c r="C21" s="90">
        <v>36</v>
      </c>
      <c r="D21" s="88"/>
      <c r="E21" s="91"/>
      <c r="F21" s="73">
        <f t="shared" si="2"/>
        <v>0</v>
      </c>
      <c r="G21" s="74">
        <f t="shared" si="3"/>
        <v>0</v>
      </c>
      <c r="H21" s="92"/>
      <c r="I21" s="87"/>
    </row>
    <row r="22" spans="2:9" ht="15.5" x14ac:dyDescent="0.35">
      <c r="B22" s="89" t="s">
        <v>222</v>
      </c>
      <c r="C22" s="90">
        <v>144</v>
      </c>
      <c r="D22" s="88"/>
      <c r="E22" s="91"/>
      <c r="F22" s="73">
        <f t="shared" si="2"/>
        <v>0</v>
      </c>
      <c r="G22" s="74">
        <f t="shared" si="3"/>
        <v>0</v>
      </c>
      <c r="H22" s="92"/>
      <c r="I22" s="87"/>
    </row>
    <row r="23" spans="2:9" ht="15.5" x14ac:dyDescent="0.35">
      <c r="B23" s="89" t="s">
        <v>223</v>
      </c>
      <c r="C23" s="90">
        <v>12</v>
      </c>
      <c r="D23" s="88"/>
      <c r="E23" s="91"/>
      <c r="F23" s="73">
        <f t="shared" si="2"/>
        <v>0</v>
      </c>
      <c r="G23" s="74">
        <f t="shared" si="3"/>
        <v>0</v>
      </c>
      <c r="H23" s="92"/>
      <c r="I23" s="87"/>
    </row>
    <row r="24" spans="2:9" ht="15.5" x14ac:dyDescent="0.35">
      <c r="B24" s="89" t="s">
        <v>224</v>
      </c>
      <c r="C24" s="90">
        <v>36</v>
      </c>
      <c r="D24" s="88"/>
      <c r="E24" s="91"/>
      <c r="F24" s="73">
        <f t="shared" si="2"/>
        <v>0</v>
      </c>
      <c r="G24" s="74">
        <f t="shared" si="3"/>
        <v>0</v>
      </c>
      <c r="H24" s="92"/>
      <c r="I24" s="87"/>
    </row>
    <row r="25" spans="2:9" ht="15.5" x14ac:dyDescent="0.35">
      <c r="B25" s="89" t="s">
        <v>225</v>
      </c>
      <c r="C25" s="90">
        <v>24</v>
      </c>
      <c r="D25" s="88"/>
      <c r="E25" s="91"/>
      <c r="F25" s="73">
        <f t="shared" si="2"/>
        <v>0</v>
      </c>
      <c r="G25" s="74">
        <f t="shared" si="3"/>
        <v>0</v>
      </c>
      <c r="H25" s="92"/>
      <c r="I25" s="87"/>
    </row>
    <row r="26" spans="2:9" ht="15.5" x14ac:dyDescent="0.35">
      <c r="B26" s="89" t="s">
        <v>226</v>
      </c>
      <c r="C26" s="90">
        <v>24</v>
      </c>
      <c r="D26" s="88"/>
      <c r="E26" s="91"/>
      <c r="F26" s="73">
        <f t="shared" si="2"/>
        <v>0</v>
      </c>
      <c r="G26" s="74">
        <f t="shared" si="3"/>
        <v>0</v>
      </c>
      <c r="H26" s="92"/>
      <c r="I26" s="87"/>
    </row>
    <row r="27" spans="2:9" ht="15.5" x14ac:dyDescent="0.35">
      <c r="B27" s="89" t="s">
        <v>227</v>
      </c>
      <c r="C27" s="90">
        <v>4.8</v>
      </c>
      <c r="D27" s="88"/>
      <c r="E27" s="91"/>
      <c r="F27" s="73">
        <f t="shared" si="2"/>
        <v>0</v>
      </c>
      <c r="G27" s="74">
        <f t="shared" si="3"/>
        <v>0</v>
      </c>
      <c r="H27" s="92"/>
      <c r="I27" s="87"/>
    </row>
    <row r="28" spans="2:9" ht="15.5" x14ac:dyDescent="0.35">
      <c r="B28" s="89" t="s">
        <v>228</v>
      </c>
      <c r="C28" s="90">
        <v>72</v>
      </c>
      <c r="D28" s="88"/>
      <c r="E28" s="91"/>
      <c r="F28" s="73">
        <f t="shared" si="2"/>
        <v>0</v>
      </c>
      <c r="G28" s="74">
        <f t="shared" si="3"/>
        <v>0</v>
      </c>
      <c r="H28" s="92"/>
      <c r="I28" s="87"/>
    </row>
    <row r="29" spans="2:9" ht="15.5" x14ac:dyDescent="0.35">
      <c r="B29" s="89" t="s">
        <v>229</v>
      </c>
      <c r="C29" s="90">
        <v>744</v>
      </c>
      <c r="D29" s="88"/>
      <c r="E29" s="91"/>
      <c r="F29" s="73">
        <f t="shared" si="2"/>
        <v>0</v>
      </c>
      <c r="G29" s="74">
        <f t="shared" si="3"/>
        <v>0</v>
      </c>
      <c r="H29" s="92"/>
      <c r="I29" s="87"/>
    </row>
    <row r="30" spans="2:9" ht="15.5" x14ac:dyDescent="0.35">
      <c r="B30" s="89" t="s">
        <v>230</v>
      </c>
      <c r="C30" s="90">
        <v>72</v>
      </c>
      <c r="D30" s="88"/>
      <c r="E30" s="91"/>
      <c r="F30" s="73">
        <f t="shared" si="2"/>
        <v>0</v>
      </c>
      <c r="G30" s="74">
        <f t="shared" si="3"/>
        <v>0</v>
      </c>
      <c r="H30" s="92"/>
      <c r="I30" s="87"/>
    </row>
    <row r="31" spans="2:9" ht="15.5" x14ac:dyDescent="0.35">
      <c r="B31" s="89" t="s">
        <v>231</v>
      </c>
      <c r="C31" s="90">
        <v>48</v>
      </c>
      <c r="D31" s="88"/>
      <c r="E31" s="91"/>
      <c r="F31" s="73">
        <f t="shared" si="2"/>
        <v>0</v>
      </c>
      <c r="G31" s="74">
        <f t="shared" si="3"/>
        <v>0</v>
      </c>
      <c r="H31" s="92"/>
      <c r="I31" s="87"/>
    </row>
    <row r="32" spans="2:9" ht="15.5" x14ac:dyDescent="0.35">
      <c r="B32" s="89" t="s">
        <v>232</v>
      </c>
      <c r="C32" s="90">
        <v>24</v>
      </c>
      <c r="D32" s="88"/>
      <c r="E32" s="91"/>
      <c r="F32" s="73">
        <f t="shared" si="2"/>
        <v>0</v>
      </c>
      <c r="G32" s="74">
        <f t="shared" si="3"/>
        <v>0</v>
      </c>
      <c r="H32" s="92"/>
      <c r="I32" s="87"/>
    </row>
    <row r="33" spans="2:9" ht="15.5" x14ac:dyDescent="0.35">
      <c r="B33" s="89" t="s">
        <v>233</v>
      </c>
      <c r="C33" s="90">
        <v>24</v>
      </c>
      <c r="D33" s="88"/>
      <c r="E33" s="91"/>
      <c r="F33" s="73">
        <f t="shared" ref="F33:F38" si="4">G33/$E$9</f>
        <v>0</v>
      </c>
      <c r="G33" s="74">
        <f t="shared" ref="G33:G38" si="5">C33*D33</f>
        <v>0</v>
      </c>
      <c r="H33" s="92"/>
      <c r="I33" s="87"/>
    </row>
    <row r="34" spans="2:9" ht="15.5" x14ac:dyDescent="0.35">
      <c r="B34" s="89" t="s">
        <v>234</v>
      </c>
      <c r="C34" s="90">
        <v>12</v>
      </c>
      <c r="D34" s="88"/>
      <c r="E34" s="91"/>
      <c r="F34" s="73">
        <f t="shared" si="4"/>
        <v>0</v>
      </c>
      <c r="G34" s="74">
        <f t="shared" si="5"/>
        <v>0</v>
      </c>
      <c r="H34" s="92"/>
      <c r="I34" s="87"/>
    </row>
    <row r="35" spans="2:9" ht="15.5" x14ac:dyDescent="0.35">
      <c r="B35" s="89" t="s">
        <v>235</v>
      </c>
      <c r="C35" s="90">
        <v>12</v>
      </c>
      <c r="D35" s="88"/>
      <c r="E35" s="91"/>
      <c r="F35" s="73">
        <f t="shared" si="4"/>
        <v>0</v>
      </c>
      <c r="G35" s="74">
        <f t="shared" si="5"/>
        <v>0</v>
      </c>
      <c r="H35" s="92"/>
      <c r="I35" s="87"/>
    </row>
    <row r="36" spans="2:9" ht="15.5" x14ac:dyDescent="0.35">
      <c r="B36" s="89" t="s">
        <v>236</v>
      </c>
      <c r="C36" s="90">
        <v>192</v>
      </c>
      <c r="D36" s="88"/>
      <c r="E36" s="91"/>
      <c r="F36" s="73">
        <f t="shared" si="4"/>
        <v>0</v>
      </c>
      <c r="G36" s="74">
        <f t="shared" si="5"/>
        <v>0</v>
      </c>
      <c r="H36" s="92"/>
      <c r="I36" s="87"/>
    </row>
    <row r="37" spans="2:9" ht="15.5" x14ac:dyDescent="0.35">
      <c r="B37" s="89" t="s">
        <v>237</v>
      </c>
      <c r="C37" s="90">
        <v>48</v>
      </c>
      <c r="D37" s="88"/>
      <c r="E37" s="91"/>
      <c r="F37" s="73">
        <f t="shared" si="4"/>
        <v>0</v>
      </c>
      <c r="G37" s="74">
        <f t="shared" si="5"/>
        <v>0</v>
      </c>
      <c r="H37" s="92"/>
      <c r="I37" s="87"/>
    </row>
    <row r="38" spans="2:9" ht="15.5" x14ac:dyDescent="0.35">
      <c r="B38" s="89" t="s">
        <v>238</v>
      </c>
      <c r="C38" s="90">
        <v>12</v>
      </c>
      <c r="D38" s="88"/>
      <c r="E38" s="91"/>
      <c r="F38" s="73">
        <f t="shared" si="4"/>
        <v>0</v>
      </c>
      <c r="G38" s="74">
        <f t="shared" si="5"/>
        <v>0</v>
      </c>
      <c r="H38" s="92"/>
      <c r="I38" s="87"/>
    </row>
    <row r="39" spans="2:9" ht="15.5" x14ac:dyDescent="0.35">
      <c r="B39" s="269" t="s">
        <v>239</v>
      </c>
      <c r="C39" s="270"/>
      <c r="D39" s="271"/>
      <c r="E39" s="272"/>
      <c r="F39" s="273"/>
      <c r="G39" s="272"/>
      <c r="H39" s="274"/>
      <c r="I39" s="275"/>
    </row>
    <row r="40" spans="2:9" ht="15.5" x14ac:dyDescent="0.35">
      <c r="B40" s="89" t="s">
        <v>240</v>
      </c>
      <c r="C40" s="90">
        <v>96</v>
      </c>
      <c r="D40" s="88"/>
      <c r="E40" s="93"/>
      <c r="F40" s="73">
        <f>G40/$E$9</f>
        <v>0</v>
      </c>
      <c r="G40" s="94">
        <f t="shared" si="3"/>
        <v>0</v>
      </c>
      <c r="H40" s="95"/>
      <c r="I40" s="87"/>
    </row>
    <row r="41" spans="2:9" ht="15.5" x14ac:dyDescent="0.35">
      <c r="B41" s="89" t="s">
        <v>241</v>
      </c>
      <c r="C41" s="90">
        <v>2</v>
      </c>
      <c r="D41" s="88"/>
      <c r="E41" s="93"/>
      <c r="F41" s="73">
        <v>0</v>
      </c>
      <c r="G41" s="94">
        <v>0</v>
      </c>
      <c r="H41" s="95"/>
      <c r="I41" s="87"/>
    </row>
    <row r="42" spans="2:9" ht="15.5" x14ac:dyDescent="0.35">
      <c r="B42" s="269" t="s">
        <v>242</v>
      </c>
      <c r="C42" s="270"/>
      <c r="D42" s="271"/>
      <c r="E42" s="272"/>
      <c r="F42" s="273"/>
      <c r="G42" s="272"/>
      <c r="H42" s="274"/>
      <c r="I42" s="275"/>
    </row>
    <row r="43" spans="2:9" ht="15.5" x14ac:dyDescent="0.35">
      <c r="B43" s="89" t="s">
        <v>243</v>
      </c>
      <c r="C43" s="90">
        <v>3</v>
      </c>
      <c r="D43" s="88"/>
      <c r="E43" s="93"/>
      <c r="F43" s="73">
        <f>G43/$E$9</f>
        <v>0</v>
      </c>
      <c r="G43" s="94">
        <f t="shared" si="3"/>
        <v>0</v>
      </c>
      <c r="H43" s="95"/>
      <c r="I43" s="87"/>
    </row>
    <row r="44" spans="2:9" ht="15.5" x14ac:dyDescent="0.35">
      <c r="B44" s="96" t="s">
        <v>244</v>
      </c>
      <c r="C44" s="97" t="s">
        <v>215</v>
      </c>
      <c r="D44" s="98" t="s">
        <v>216</v>
      </c>
      <c r="E44" s="99"/>
      <c r="F44" s="100">
        <f>SUM(F45:F90)</f>
        <v>0</v>
      </c>
      <c r="G44" s="101">
        <f>SUM(G45:G90)</f>
        <v>0</v>
      </c>
      <c r="H44" s="92" t="str">
        <f>IF($G$137=0,"",G44/$G$137)</f>
        <v/>
      </c>
      <c r="I44" s="102"/>
    </row>
    <row r="45" spans="2:9" ht="15.5" x14ac:dyDescent="0.35">
      <c r="B45" s="276" t="s">
        <v>245</v>
      </c>
      <c r="C45" s="270"/>
      <c r="D45" s="271"/>
      <c r="E45" s="272"/>
      <c r="F45" s="273"/>
      <c r="G45" s="272"/>
      <c r="H45" s="274"/>
      <c r="I45" s="275"/>
    </row>
    <row r="46" spans="2:9" ht="15.5" x14ac:dyDescent="0.35">
      <c r="B46" s="89" t="s">
        <v>246</v>
      </c>
      <c r="C46" s="90">
        <v>6</v>
      </c>
      <c r="D46" s="88"/>
      <c r="E46" s="94"/>
      <c r="F46" s="73">
        <f t="shared" ref="F46:F68" si="6">G46/$E$9</f>
        <v>0</v>
      </c>
      <c r="G46" s="94">
        <f t="shared" ref="G46:G90" si="7">C46*D46</f>
        <v>0</v>
      </c>
      <c r="H46" s="95"/>
      <c r="I46" s="104"/>
    </row>
    <row r="47" spans="2:9" ht="15.5" x14ac:dyDescent="0.35">
      <c r="B47" s="89" t="s">
        <v>247</v>
      </c>
      <c r="C47" s="90">
        <v>6</v>
      </c>
      <c r="D47" s="88"/>
      <c r="E47" s="94"/>
      <c r="F47" s="73">
        <f t="shared" si="6"/>
        <v>0</v>
      </c>
      <c r="G47" s="94">
        <f t="shared" si="7"/>
        <v>0</v>
      </c>
      <c r="H47" s="95"/>
      <c r="I47" s="104"/>
    </row>
    <row r="48" spans="2:9" ht="15.5" x14ac:dyDescent="0.35">
      <c r="B48" s="89" t="s">
        <v>248</v>
      </c>
      <c r="C48" s="90">
        <v>24</v>
      </c>
      <c r="D48" s="88"/>
      <c r="E48" s="94"/>
      <c r="F48" s="73">
        <f t="shared" si="6"/>
        <v>0</v>
      </c>
      <c r="G48" s="94">
        <f t="shared" si="7"/>
        <v>0</v>
      </c>
      <c r="H48" s="95"/>
      <c r="I48" s="104"/>
    </row>
    <row r="49" spans="2:9" ht="15.5" x14ac:dyDescent="0.35">
      <c r="B49" s="89" t="s">
        <v>249</v>
      </c>
      <c r="C49" s="90">
        <v>72</v>
      </c>
      <c r="D49" s="88"/>
      <c r="E49" s="94"/>
      <c r="F49" s="73">
        <f t="shared" si="6"/>
        <v>0</v>
      </c>
      <c r="G49" s="94">
        <f t="shared" si="7"/>
        <v>0</v>
      </c>
      <c r="H49" s="95"/>
      <c r="I49" s="104"/>
    </row>
    <row r="50" spans="2:9" ht="15.5" x14ac:dyDescent="0.35">
      <c r="B50" s="89" t="s">
        <v>250</v>
      </c>
      <c r="C50" s="90">
        <v>6</v>
      </c>
      <c r="D50" s="88"/>
      <c r="E50" s="94"/>
      <c r="F50" s="73">
        <f t="shared" si="6"/>
        <v>0</v>
      </c>
      <c r="G50" s="94">
        <f t="shared" si="7"/>
        <v>0</v>
      </c>
      <c r="H50" s="95"/>
      <c r="I50" s="104"/>
    </row>
    <row r="51" spans="2:9" ht="15.5" x14ac:dyDescent="0.35">
      <c r="B51" s="89" t="s">
        <v>251</v>
      </c>
      <c r="C51" s="90">
        <v>72</v>
      </c>
      <c r="D51" s="88"/>
      <c r="E51" s="94"/>
      <c r="F51" s="73">
        <f t="shared" si="6"/>
        <v>0</v>
      </c>
      <c r="G51" s="94">
        <f t="shared" si="7"/>
        <v>0</v>
      </c>
      <c r="H51" s="95"/>
      <c r="I51" s="104"/>
    </row>
    <row r="52" spans="2:9" ht="15.5" x14ac:dyDescent="0.35">
      <c r="B52" s="89" t="s">
        <v>252</v>
      </c>
      <c r="C52" s="90">
        <v>6</v>
      </c>
      <c r="D52" s="88"/>
      <c r="E52" s="94"/>
      <c r="F52" s="73">
        <f t="shared" si="6"/>
        <v>0</v>
      </c>
      <c r="G52" s="94">
        <f t="shared" si="7"/>
        <v>0</v>
      </c>
      <c r="H52" s="95"/>
      <c r="I52" s="104"/>
    </row>
    <row r="53" spans="2:9" ht="15.5" x14ac:dyDescent="0.35">
      <c r="B53" s="89" t="s">
        <v>253</v>
      </c>
      <c r="C53" s="90">
        <v>6</v>
      </c>
      <c r="D53" s="88"/>
      <c r="E53" s="94"/>
      <c r="F53" s="73">
        <f t="shared" si="6"/>
        <v>0</v>
      </c>
      <c r="G53" s="94">
        <f t="shared" si="7"/>
        <v>0</v>
      </c>
      <c r="H53" s="95"/>
      <c r="I53" s="104"/>
    </row>
    <row r="54" spans="2:9" ht="15.5" x14ac:dyDescent="0.35">
      <c r="B54" s="89" t="s">
        <v>254</v>
      </c>
      <c r="C54" s="90">
        <v>6</v>
      </c>
      <c r="D54" s="88"/>
      <c r="E54" s="94"/>
      <c r="F54" s="73">
        <f t="shared" si="6"/>
        <v>0</v>
      </c>
      <c r="G54" s="94">
        <f t="shared" si="7"/>
        <v>0</v>
      </c>
      <c r="H54" s="95"/>
      <c r="I54" s="104"/>
    </row>
    <row r="55" spans="2:9" ht="15.5" x14ac:dyDescent="0.35">
      <c r="B55" s="89" t="s">
        <v>255</v>
      </c>
      <c r="C55" s="90">
        <v>6</v>
      </c>
      <c r="D55" s="88"/>
      <c r="E55" s="94"/>
      <c r="F55" s="73">
        <f t="shared" si="6"/>
        <v>0</v>
      </c>
      <c r="G55" s="94">
        <f t="shared" si="7"/>
        <v>0</v>
      </c>
      <c r="H55" s="95"/>
      <c r="I55" s="104"/>
    </row>
    <row r="56" spans="2:9" ht="15.5" x14ac:dyDescent="0.35">
      <c r="B56" s="89" t="s">
        <v>256</v>
      </c>
      <c r="C56" s="90">
        <v>6</v>
      </c>
      <c r="D56" s="88"/>
      <c r="E56" s="94"/>
      <c r="F56" s="73">
        <f t="shared" si="6"/>
        <v>0</v>
      </c>
      <c r="G56" s="94">
        <f t="shared" si="7"/>
        <v>0</v>
      </c>
      <c r="H56" s="95"/>
      <c r="I56" s="104"/>
    </row>
    <row r="57" spans="2:9" ht="15.5" x14ac:dyDescent="0.35">
      <c r="B57" s="89" t="s">
        <v>257</v>
      </c>
      <c r="C57" s="90">
        <v>6</v>
      </c>
      <c r="D57" s="88"/>
      <c r="E57" s="94"/>
      <c r="F57" s="73">
        <f t="shared" si="6"/>
        <v>0</v>
      </c>
      <c r="G57" s="94">
        <f t="shared" si="7"/>
        <v>0</v>
      </c>
      <c r="H57" s="95"/>
      <c r="I57" s="104"/>
    </row>
    <row r="58" spans="2:9" ht="15.5" x14ac:dyDescent="0.35">
      <c r="B58" s="89" t="s">
        <v>258</v>
      </c>
      <c r="C58" s="90">
        <v>4</v>
      </c>
      <c r="D58" s="88"/>
      <c r="E58" s="94"/>
      <c r="F58" s="73">
        <f t="shared" si="6"/>
        <v>0</v>
      </c>
      <c r="G58" s="94">
        <f t="shared" si="7"/>
        <v>0</v>
      </c>
      <c r="H58" s="95"/>
      <c r="I58" s="104"/>
    </row>
    <row r="59" spans="2:9" ht="15.5" x14ac:dyDescent="0.35">
      <c r="B59" s="89" t="s">
        <v>259</v>
      </c>
      <c r="C59" s="90">
        <v>6</v>
      </c>
      <c r="D59" s="88"/>
      <c r="E59" s="94"/>
      <c r="F59" s="73">
        <f t="shared" si="6"/>
        <v>0</v>
      </c>
      <c r="G59" s="94">
        <f t="shared" si="7"/>
        <v>0</v>
      </c>
      <c r="H59" s="95"/>
      <c r="I59" s="104"/>
    </row>
    <row r="60" spans="2:9" ht="15.5" x14ac:dyDescent="0.35">
      <c r="B60" s="89" t="s">
        <v>260</v>
      </c>
      <c r="C60" s="90">
        <v>6</v>
      </c>
      <c r="D60" s="88"/>
      <c r="E60" s="94"/>
      <c r="F60" s="73">
        <f t="shared" si="6"/>
        <v>0</v>
      </c>
      <c r="G60" s="94">
        <f t="shared" si="7"/>
        <v>0</v>
      </c>
      <c r="H60" s="95"/>
      <c r="I60" s="104"/>
    </row>
    <row r="61" spans="2:9" ht="15.5" x14ac:dyDescent="0.35">
      <c r="B61" s="89" t="s">
        <v>261</v>
      </c>
      <c r="C61" s="90">
        <v>6</v>
      </c>
      <c r="D61" s="88"/>
      <c r="E61" s="94"/>
      <c r="F61" s="73">
        <f t="shared" si="6"/>
        <v>0</v>
      </c>
      <c r="G61" s="94">
        <f t="shared" si="7"/>
        <v>0</v>
      </c>
      <c r="H61" s="95"/>
      <c r="I61" s="104"/>
    </row>
    <row r="62" spans="2:9" ht="15.5" x14ac:dyDescent="0.35">
      <c r="B62" s="89" t="s">
        <v>262</v>
      </c>
      <c r="C62" s="90">
        <v>72</v>
      </c>
      <c r="D62" s="88"/>
      <c r="E62" s="94"/>
      <c r="F62" s="73">
        <f t="shared" si="6"/>
        <v>0</v>
      </c>
      <c r="G62" s="94">
        <f t="shared" si="7"/>
        <v>0</v>
      </c>
      <c r="H62" s="95"/>
      <c r="I62" s="104"/>
    </row>
    <row r="63" spans="2:9" ht="15.5" x14ac:dyDescent="0.35">
      <c r="B63" s="89" t="s">
        <v>263</v>
      </c>
      <c r="C63" s="90">
        <v>72</v>
      </c>
      <c r="D63" s="88"/>
      <c r="E63" s="94"/>
      <c r="F63" s="73">
        <f t="shared" si="6"/>
        <v>0</v>
      </c>
      <c r="G63" s="94">
        <f t="shared" si="7"/>
        <v>0</v>
      </c>
      <c r="H63" s="95"/>
      <c r="I63" s="104"/>
    </row>
    <row r="64" spans="2:9" ht="15.5" x14ac:dyDescent="0.35">
      <c r="B64" s="89" t="s">
        <v>264</v>
      </c>
      <c r="C64" s="90">
        <v>72</v>
      </c>
      <c r="D64" s="88"/>
      <c r="E64" s="94"/>
      <c r="F64" s="73">
        <f t="shared" si="6"/>
        <v>0</v>
      </c>
      <c r="G64" s="94">
        <f t="shared" si="7"/>
        <v>0</v>
      </c>
      <c r="H64" s="95"/>
      <c r="I64" s="104"/>
    </row>
    <row r="65" spans="2:9" ht="15.5" x14ac:dyDescent="0.35">
      <c r="B65" s="89" t="s">
        <v>265</v>
      </c>
      <c r="C65" s="90">
        <v>24</v>
      </c>
      <c r="D65" s="88"/>
      <c r="E65" s="94"/>
      <c r="F65" s="73">
        <f t="shared" si="6"/>
        <v>0</v>
      </c>
      <c r="G65" s="94">
        <f t="shared" si="7"/>
        <v>0</v>
      </c>
      <c r="H65" s="95"/>
      <c r="I65" s="104"/>
    </row>
    <row r="66" spans="2:9" ht="15.5" x14ac:dyDescent="0.35">
      <c r="B66" s="89" t="s">
        <v>266</v>
      </c>
      <c r="C66" s="90">
        <v>72</v>
      </c>
      <c r="D66" s="88"/>
      <c r="E66" s="94"/>
      <c r="F66" s="73">
        <f t="shared" si="6"/>
        <v>0</v>
      </c>
      <c r="G66" s="94">
        <f t="shared" si="7"/>
        <v>0</v>
      </c>
      <c r="H66" s="95"/>
      <c r="I66" s="104"/>
    </row>
    <row r="67" spans="2:9" ht="15.5" x14ac:dyDescent="0.35">
      <c r="B67" s="89" t="s">
        <v>267</v>
      </c>
      <c r="C67" s="90">
        <v>216</v>
      </c>
      <c r="D67" s="88"/>
      <c r="E67" s="94"/>
      <c r="F67" s="73">
        <f t="shared" si="6"/>
        <v>0</v>
      </c>
      <c r="G67" s="94">
        <f t="shared" si="7"/>
        <v>0</v>
      </c>
      <c r="H67" s="95"/>
      <c r="I67" s="104"/>
    </row>
    <row r="68" spans="2:9" ht="15.5" x14ac:dyDescent="0.35">
      <c r="B68" s="89" t="s">
        <v>268</v>
      </c>
      <c r="C68" s="90">
        <v>216</v>
      </c>
      <c r="D68" s="88"/>
      <c r="E68" s="94"/>
      <c r="F68" s="73">
        <f t="shared" si="6"/>
        <v>0</v>
      </c>
      <c r="G68" s="94">
        <f t="shared" si="7"/>
        <v>0</v>
      </c>
      <c r="H68" s="95"/>
      <c r="I68" s="104"/>
    </row>
    <row r="69" spans="2:9" ht="15.5" x14ac:dyDescent="0.35">
      <c r="B69" s="89" t="s">
        <v>269</v>
      </c>
      <c r="C69" s="90">
        <v>6</v>
      </c>
      <c r="D69" s="88"/>
      <c r="E69" s="94"/>
      <c r="F69" s="73">
        <v>0</v>
      </c>
      <c r="G69" s="94">
        <v>0</v>
      </c>
      <c r="H69" s="95"/>
      <c r="I69" s="104"/>
    </row>
    <row r="70" spans="2:9" ht="15.5" x14ac:dyDescent="0.35">
      <c r="B70" s="277" t="s">
        <v>270</v>
      </c>
      <c r="C70" s="270"/>
      <c r="D70" s="271"/>
      <c r="E70" s="272"/>
      <c r="F70" s="273"/>
      <c r="G70" s="272"/>
      <c r="H70" s="274"/>
      <c r="I70" s="275"/>
    </row>
    <row r="71" spans="2:9" ht="15.5" x14ac:dyDescent="0.35">
      <c r="B71" s="89" t="s">
        <v>271</v>
      </c>
      <c r="C71" s="90">
        <v>1</v>
      </c>
      <c r="D71" s="88"/>
      <c r="E71" s="94"/>
      <c r="F71" s="73">
        <f t="shared" ref="F71:F90" si="8">G71/$E$9</f>
        <v>0</v>
      </c>
      <c r="G71" s="94">
        <f t="shared" si="7"/>
        <v>0</v>
      </c>
      <c r="H71" s="95"/>
      <c r="I71" s="104"/>
    </row>
    <row r="72" spans="2:9" ht="15.5" x14ac:dyDescent="0.35">
      <c r="B72" s="89" t="s">
        <v>272</v>
      </c>
      <c r="C72" s="90">
        <v>2</v>
      </c>
      <c r="D72" s="88"/>
      <c r="E72" s="94"/>
      <c r="F72" s="73">
        <f t="shared" si="8"/>
        <v>0</v>
      </c>
      <c r="G72" s="94">
        <f t="shared" si="7"/>
        <v>0</v>
      </c>
      <c r="H72" s="95"/>
      <c r="I72" s="104"/>
    </row>
    <row r="73" spans="2:9" ht="15.5" x14ac:dyDescent="0.35">
      <c r="B73" s="89" t="s">
        <v>273</v>
      </c>
      <c r="C73" s="90">
        <v>2</v>
      </c>
      <c r="D73" s="88"/>
      <c r="E73" s="94"/>
      <c r="F73" s="73">
        <f t="shared" si="8"/>
        <v>0</v>
      </c>
      <c r="G73" s="94">
        <f t="shared" si="7"/>
        <v>0</v>
      </c>
      <c r="H73" s="95"/>
      <c r="I73" s="104"/>
    </row>
    <row r="74" spans="2:9" ht="15.5" x14ac:dyDescent="0.35">
      <c r="B74" s="89" t="s">
        <v>274</v>
      </c>
      <c r="C74" s="90">
        <v>2</v>
      </c>
      <c r="D74" s="88"/>
      <c r="E74" s="94"/>
      <c r="F74" s="73">
        <f t="shared" si="8"/>
        <v>0</v>
      </c>
      <c r="G74" s="94">
        <f t="shared" si="7"/>
        <v>0</v>
      </c>
      <c r="H74" s="95"/>
      <c r="I74" s="104"/>
    </row>
    <row r="75" spans="2:9" ht="15.5" x14ac:dyDescent="0.35">
      <c r="B75" s="89" t="s">
        <v>275</v>
      </c>
      <c r="C75" s="90">
        <v>2</v>
      </c>
      <c r="D75" s="88"/>
      <c r="E75" s="94"/>
      <c r="F75" s="73">
        <f t="shared" si="8"/>
        <v>0</v>
      </c>
      <c r="G75" s="94">
        <f t="shared" si="7"/>
        <v>0</v>
      </c>
      <c r="H75" s="95"/>
      <c r="I75" s="104"/>
    </row>
    <row r="76" spans="2:9" ht="15.5" x14ac:dyDescent="0.35">
      <c r="B76" s="89" t="s">
        <v>276</v>
      </c>
      <c r="C76" s="90">
        <v>20</v>
      </c>
      <c r="D76" s="88"/>
      <c r="E76" s="94"/>
      <c r="F76" s="73">
        <f t="shared" si="8"/>
        <v>0</v>
      </c>
      <c r="G76" s="94">
        <f t="shared" si="7"/>
        <v>0</v>
      </c>
      <c r="H76" s="95"/>
      <c r="I76" s="104"/>
    </row>
    <row r="77" spans="2:9" ht="15.5" x14ac:dyDescent="0.35">
      <c r="B77" s="89" t="s">
        <v>277</v>
      </c>
      <c r="C77" s="90">
        <v>2</v>
      </c>
      <c r="D77" s="88"/>
      <c r="E77" s="94"/>
      <c r="F77" s="73">
        <f t="shared" si="8"/>
        <v>0</v>
      </c>
      <c r="G77" s="94">
        <f t="shared" si="7"/>
        <v>0</v>
      </c>
      <c r="H77" s="95"/>
      <c r="I77" s="104"/>
    </row>
    <row r="78" spans="2:9" ht="15.5" x14ac:dyDescent="0.35">
      <c r="B78" s="89" t="s">
        <v>278</v>
      </c>
      <c r="C78" s="90">
        <v>2</v>
      </c>
      <c r="D78" s="88"/>
      <c r="E78" s="94"/>
      <c r="F78" s="73">
        <f t="shared" si="8"/>
        <v>0</v>
      </c>
      <c r="G78" s="94">
        <f t="shared" si="7"/>
        <v>0</v>
      </c>
      <c r="H78" s="95"/>
      <c r="I78" s="104"/>
    </row>
    <row r="79" spans="2:9" ht="15.5" x14ac:dyDescent="0.35">
      <c r="B79" s="89" t="s">
        <v>279</v>
      </c>
      <c r="C79" s="90">
        <v>2</v>
      </c>
      <c r="D79" s="88"/>
      <c r="E79" s="94"/>
      <c r="F79" s="73">
        <f t="shared" si="8"/>
        <v>0</v>
      </c>
      <c r="G79" s="94">
        <f t="shared" si="7"/>
        <v>0</v>
      </c>
      <c r="H79" s="95"/>
      <c r="I79" s="104"/>
    </row>
    <row r="80" spans="2:9" ht="15.5" x14ac:dyDescent="0.35">
      <c r="B80" s="89" t="s">
        <v>280</v>
      </c>
      <c r="C80" s="90">
        <v>4</v>
      </c>
      <c r="D80" s="88"/>
      <c r="E80" s="94"/>
      <c r="F80" s="73">
        <f t="shared" si="8"/>
        <v>0</v>
      </c>
      <c r="G80" s="94">
        <f t="shared" si="7"/>
        <v>0</v>
      </c>
      <c r="H80" s="95"/>
      <c r="I80" s="104"/>
    </row>
    <row r="81" spans="2:9" ht="15.5" x14ac:dyDescent="0.35">
      <c r="B81" s="89" t="s">
        <v>281</v>
      </c>
      <c r="C81" s="90">
        <v>2</v>
      </c>
      <c r="D81" s="88"/>
      <c r="E81" s="94"/>
      <c r="F81" s="73">
        <f t="shared" si="8"/>
        <v>0</v>
      </c>
      <c r="G81" s="94">
        <f t="shared" si="7"/>
        <v>0</v>
      </c>
      <c r="H81" s="95"/>
      <c r="I81" s="104"/>
    </row>
    <row r="82" spans="2:9" ht="15.5" x14ac:dyDescent="0.35">
      <c r="B82" s="89" t="s">
        <v>282</v>
      </c>
      <c r="C82" s="90">
        <v>2</v>
      </c>
      <c r="D82" s="88"/>
      <c r="E82" s="94"/>
      <c r="F82" s="73">
        <f t="shared" si="8"/>
        <v>0</v>
      </c>
      <c r="G82" s="94">
        <f t="shared" si="7"/>
        <v>0</v>
      </c>
      <c r="H82" s="95"/>
      <c r="I82" s="104"/>
    </row>
    <row r="83" spans="2:9" ht="15.5" x14ac:dyDescent="0.35">
      <c r="B83" s="89" t="s">
        <v>283</v>
      </c>
      <c r="C83" s="90">
        <v>2</v>
      </c>
      <c r="D83" s="88"/>
      <c r="E83" s="94"/>
      <c r="F83" s="73">
        <f t="shared" si="8"/>
        <v>0</v>
      </c>
      <c r="G83" s="94">
        <f t="shared" si="7"/>
        <v>0</v>
      </c>
      <c r="H83" s="95"/>
      <c r="I83" s="104"/>
    </row>
    <row r="84" spans="2:9" ht="15.5" x14ac:dyDescent="0.35">
      <c r="B84" s="89" t="s">
        <v>284</v>
      </c>
      <c r="C84" s="90">
        <v>2</v>
      </c>
      <c r="D84" s="88"/>
      <c r="E84" s="94"/>
      <c r="F84" s="73">
        <f t="shared" si="8"/>
        <v>0</v>
      </c>
      <c r="G84" s="94">
        <f t="shared" si="7"/>
        <v>0</v>
      </c>
      <c r="H84" s="95"/>
      <c r="I84" s="104"/>
    </row>
    <row r="85" spans="2:9" ht="15.5" x14ac:dyDescent="0.35">
      <c r="B85" s="89" t="s">
        <v>285</v>
      </c>
      <c r="C85" s="90">
        <v>8</v>
      </c>
      <c r="D85" s="88"/>
      <c r="E85" s="94"/>
      <c r="F85" s="73">
        <f t="shared" si="8"/>
        <v>0</v>
      </c>
      <c r="G85" s="94">
        <f t="shared" si="7"/>
        <v>0</v>
      </c>
      <c r="H85" s="95"/>
      <c r="I85" s="104"/>
    </row>
    <row r="86" spans="2:9" ht="15.5" x14ac:dyDescent="0.35">
      <c r="B86" s="89" t="s">
        <v>286</v>
      </c>
      <c r="C86" s="90">
        <v>14</v>
      </c>
      <c r="D86" s="88"/>
      <c r="E86" s="94"/>
      <c r="F86" s="73">
        <f t="shared" si="8"/>
        <v>0</v>
      </c>
      <c r="G86" s="94">
        <f t="shared" si="7"/>
        <v>0</v>
      </c>
      <c r="H86" s="95"/>
      <c r="I86" s="104"/>
    </row>
    <row r="87" spans="2:9" ht="15.5" x14ac:dyDescent="0.35">
      <c r="B87" s="89" t="s">
        <v>287</v>
      </c>
      <c r="C87" s="90">
        <v>2</v>
      </c>
      <c r="D87" s="88"/>
      <c r="E87" s="94"/>
      <c r="F87" s="73">
        <f t="shared" si="8"/>
        <v>0</v>
      </c>
      <c r="G87" s="94">
        <f t="shared" si="7"/>
        <v>0</v>
      </c>
      <c r="H87" s="95"/>
      <c r="I87" s="104"/>
    </row>
    <row r="88" spans="2:9" ht="15.5" x14ac:dyDescent="0.35">
      <c r="B88" s="89" t="s">
        <v>288</v>
      </c>
      <c r="C88" s="90">
        <v>2</v>
      </c>
      <c r="D88" s="88"/>
      <c r="E88" s="94"/>
      <c r="F88" s="73">
        <f t="shared" si="8"/>
        <v>0</v>
      </c>
      <c r="G88" s="94">
        <f t="shared" si="7"/>
        <v>0</v>
      </c>
      <c r="H88" s="95"/>
      <c r="I88" s="104"/>
    </row>
    <row r="89" spans="2:9" ht="15.5" x14ac:dyDescent="0.35">
      <c r="B89" s="89" t="s">
        <v>289</v>
      </c>
      <c r="C89" s="90">
        <v>2</v>
      </c>
      <c r="D89" s="88"/>
      <c r="E89" s="94"/>
      <c r="F89" s="73">
        <f t="shared" si="8"/>
        <v>0</v>
      </c>
      <c r="G89" s="94">
        <f t="shared" si="7"/>
        <v>0</v>
      </c>
      <c r="H89" s="95"/>
      <c r="I89" s="104"/>
    </row>
    <row r="90" spans="2:9" ht="15.5" x14ac:dyDescent="0.35">
      <c r="B90" s="89" t="s">
        <v>290</v>
      </c>
      <c r="C90" s="105">
        <v>2</v>
      </c>
      <c r="D90" s="88"/>
      <c r="E90" s="94"/>
      <c r="F90" s="73">
        <f t="shared" si="8"/>
        <v>0</v>
      </c>
      <c r="G90" s="94">
        <f t="shared" si="7"/>
        <v>0</v>
      </c>
      <c r="H90" s="95"/>
      <c r="I90" s="104"/>
    </row>
    <row r="91" spans="2:9" ht="15.5" x14ac:dyDescent="0.35">
      <c r="B91" s="106" t="s">
        <v>291</v>
      </c>
      <c r="C91" s="97" t="s">
        <v>215</v>
      </c>
      <c r="D91" s="98" t="s">
        <v>216</v>
      </c>
      <c r="E91" s="99"/>
      <c r="F91" s="100">
        <f>SUM(F93:F106)</f>
        <v>0</v>
      </c>
      <c r="G91" s="101">
        <f>SUM(G93:G106)</f>
        <v>0</v>
      </c>
      <c r="H91" s="53" t="str">
        <f>IF($G$137=0,"",G91/$G$137)</f>
        <v/>
      </c>
      <c r="I91" s="102"/>
    </row>
    <row r="92" spans="2:9" ht="15.5" x14ac:dyDescent="0.35">
      <c r="B92" s="277" t="s">
        <v>292</v>
      </c>
      <c r="C92" s="270"/>
      <c r="D92" s="271"/>
      <c r="E92" s="272"/>
      <c r="F92" s="273"/>
      <c r="G92" s="272"/>
      <c r="H92" s="274"/>
      <c r="I92" s="275"/>
    </row>
    <row r="93" spans="2:9" ht="15.5" x14ac:dyDescent="0.35">
      <c r="B93" s="89" t="s">
        <v>293</v>
      </c>
      <c r="C93" s="90">
        <v>6</v>
      </c>
      <c r="D93" s="88"/>
      <c r="E93" s="94"/>
      <c r="F93" s="107">
        <f>G93/$E$9</f>
        <v>0</v>
      </c>
      <c r="G93" s="94">
        <f t="shared" ref="G93:G104" si="9">C93*D93</f>
        <v>0</v>
      </c>
      <c r="H93" s="95"/>
      <c r="I93" s="104"/>
    </row>
    <row r="94" spans="2:9" ht="15.5" x14ac:dyDescent="0.35">
      <c r="B94" s="89" t="s">
        <v>294</v>
      </c>
      <c r="C94" s="90">
        <v>6</v>
      </c>
      <c r="D94" s="88"/>
      <c r="E94" s="94"/>
      <c r="F94" s="107">
        <f>G94/$E$9</f>
        <v>0</v>
      </c>
      <c r="G94" s="94">
        <f t="shared" si="9"/>
        <v>0</v>
      </c>
      <c r="H94" s="95"/>
      <c r="I94" s="104"/>
    </row>
    <row r="95" spans="2:9" ht="15.5" x14ac:dyDescent="0.35">
      <c r="B95" s="89" t="s">
        <v>295</v>
      </c>
      <c r="C95" s="90">
        <v>3</v>
      </c>
      <c r="D95" s="88"/>
      <c r="E95" s="94"/>
      <c r="F95" s="107">
        <f>G95/$E$9</f>
        <v>0</v>
      </c>
      <c r="G95" s="94">
        <f t="shared" si="9"/>
        <v>0</v>
      </c>
      <c r="H95" s="95"/>
      <c r="I95" s="104"/>
    </row>
    <row r="96" spans="2:9" ht="15.5" x14ac:dyDescent="0.35">
      <c r="B96" s="277" t="s">
        <v>296</v>
      </c>
      <c r="C96" s="270"/>
      <c r="D96" s="271"/>
      <c r="E96" s="272"/>
      <c r="F96" s="273"/>
      <c r="G96" s="272"/>
      <c r="H96" s="274"/>
      <c r="I96" s="275"/>
    </row>
    <row r="97" spans="2:9" ht="15.5" x14ac:dyDescent="0.35">
      <c r="B97" s="89" t="s">
        <v>297</v>
      </c>
      <c r="C97" s="90">
        <v>1</v>
      </c>
      <c r="D97" s="88"/>
      <c r="E97" s="94"/>
      <c r="F97" s="107">
        <f t="shared" ref="F97:F104" si="10">G97/$E$9</f>
        <v>0</v>
      </c>
      <c r="G97" s="94">
        <f t="shared" si="9"/>
        <v>0</v>
      </c>
      <c r="H97" s="95"/>
      <c r="I97" s="104"/>
    </row>
    <row r="98" spans="2:9" ht="15.5" x14ac:dyDescent="0.35">
      <c r="B98" s="89" t="s">
        <v>298</v>
      </c>
      <c r="C98" s="90">
        <v>1</v>
      </c>
      <c r="D98" s="88"/>
      <c r="E98" s="94"/>
      <c r="F98" s="107">
        <f t="shared" si="10"/>
        <v>0</v>
      </c>
      <c r="G98" s="94">
        <f t="shared" si="9"/>
        <v>0</v>
      </c>
      <c r="H98" s="95"/>
      <c r="I98" s="104"/>
    </row>
    <row r="99" spans="2:9" ht="15.5" x14ac:dyDescent="0.35">
      <c r="B99" s="89" t="s">
        <v>299</v>
      </c>
      <c r="C99" s="90">
        <v>1</v>
      </c>
      <c r="D99" s="88"/>
      <c r="E99" s="94"/>
      <c r="F99" s="107">
        <f t="shared" si="10"/>
        <v>0</v>
      </c>
      <c r="G99" s="94">
        <f t="shared" si="9"/>
        <v>0</v>
      </c>
      <c r="H99" s="95"/>
      <c r="I99" s="104"/>
    </row>
    <row r="100" spans="2:9" ht="15.5" x14ac:dyDescent="0.35">
      <c r="B100" s="89" t="s">
        <v>300</v>
      </c>
      <c r="C100" s="90">
        <v>1</v>
      </c>
      <c r="D100" s="88"/>
      <c r="E100" s="94"/>
      <c r="F100" s="107">
        <f t="shared" si="10"/>
        <v>0</v>
      </c>
      <c r="G100" s="94">
        <f t="shared" si="9"/>
        <v>0</v>
      </c>
      <c r="H100" s="95"/>
      <c r="I100" s="104"/>
    </row>
    <row r="101" spans="2:9" ht="15.5" x14ac:dyDescent="0.35">
      <c r="B101" s="89" t="s">
        <v>301</v>
      </c>
      <c r="C101" s="90">
        <v>2</v>
      </c>
      <c r="D101" s="88"/>
      <c r="E101" s="94"/>
      <c r="F101" s="107">
        <f t="shared" si="10"/>
        <v>0</v>
      </c>
      <c r="G101" s="94">
        <f t="shared" si="9"/>
        <v>0</v>
      </c>
      <c r="H101" s="95"/>
      <c r="I101" s="104"/>
    </row>
    <row r="102" spans="2:9" ht="15.5" x14ac:dyDescent="0.35">
      <c r="B102" s="89" t="s">
        <v>302</v>
      </c>
      <c r="C102" s="90">
        <v>2</v>
      </c>
      <c r="D102" s="88"/>
      <c r="E102" s="94"/>
      <c r="F102" s="107">
        <f t="shared" si="10"/>
        <v>0</v>
      </c>
      <c r="G102" s="94">
        <f t="shared" si="9"/>
        <v>0</v>
      </c>
      <c r="H102" s="95"/>
      <c r="I102" s="104"/>
    </row>
    <row r="103" spans="2:9" ht="15.5" x14ac:dyDescent="0.35">
      <c r="B103" s="89" t="s">
        <v>303</v>
      </c>
      <c r="C103" s="90">
        <v>2</v>
      </c>
      <c r="D103" s="88"/>
      <c r="E103" s="94"/>
      <c r="F103" s="107">
        <f t="shared" si="10"/>
        <v>0</v>
      </c>
      <c r="G103" s="94">
        <f t="shared" si="9"/>
        <v>0</v>
      </c>
      <c r="H103" s="95"/>
      <c r="I103" s="104"/>
    </row>
    <row r="104" spans="2:9" ht="15.5" x14ac:dyDescent="0.35">
      <c r="B104" s="89" t="s">
        <v>304</v>
      </c>
      <c r="C104" s="90">
        <v>2</v>
      </c>
      <c r="D104" s="88"/>
      <c r="E104" s="94"/>
      <c r="F104" s="107">
        <f t="shared" si="10"/>
        <v>0</v>
      </c>
      <c r="G104" s="94">
        <f t="shared" si="9"/>
        <v>0</v>
      </c>
      <c r="H104" s="95"/>
      <c r="I104" s="104"/>
    </row>
    <row r="105" spans="2:9" ht="15.5" x14ac:dyDescent="0.35">
      <c r="B105" s="89" t="s">
        <v>305</v>
      </c>
      <c r="C105" s="90">
        <v>2</v>
      </c>
      <c r="D105" s="88"/>
      <c r="E105" s="94"/>
      <c r="F105" s="107">
        <v>0</v>
      </c>
      <c r="G105" s="94">
        <v>0</v>
      </c>
      <c r="H105" s="95"/>
      <c r="I105" s="104"/>
    </row>
    <row r="106" spans="2:9" ht="15.5" x14ac:dyDescent="0.35">
      <c r="B106" s="89" t="s">
        <v>306</v>
      </c>
      <c r="C106" s="105">
        <v>2</v>
      </c>
      <c r="D106" s="88"/>
      <c r="E106" s="94"/>
      <c r="F106" s="107">
        <f>G106/$E$9</f>
        <v>0</v>
      </c>
      <c r="G106" s="94">
        <f>C105*D106</f>
        <v>0</v>
      </c>
      <c r="H106" s="95"/>
      <c r="I106" s="104"/>
    </row>
    <row r="107" spans="2:9" ht="15.5" x14ac:dyDescent="0.35">
      <c r="B107" s="303" t="s">
        <v>307</v>
      </c>
      <c r="C107" s="108"/>
      <c r="D107" s="108"/>
      <c r="E107" s="109"/>
      <c r="F107" s="100">
        <f>SUM(F109:F115)</f>
        <v>0</v>
      </c>
      <c r="G107" s="110">
        <f>SUM(G109:G115)</f>
        <v>0</v>
      </c>
      <c r="H107" s="111" t="str">
        <f>IF($G$137=0,"",G107/$G$137)</f>
        <v/>
      </c>
      <c r="I107" s="112"/>
    </row>
    <row r="108" spans="2:9" ht="62" customHeight="1" x14ac:dyDescent="0.35">
      <c r="B108" s="304"/>
      <c r="C108" s="18" t="s">
        <v>215</v>
      </c>
      <c r="D108" s="29" t="s">
        <v>216</v>
      </c>
      <c r="E108" s="29" t="s">
        <v>308</v>
      </c>
      <c r="F108" s="113"/>
      <c r="G108" s="114"/>
      <c r="H108" s="115"/>
      <c r="I108" s="87"/>
    </row>
    <row r="109" spans="2:9" ht="31" x14ac:dyDescent="0.35">
      <c r="B109" s="116" t="s">
        <v>309</v>
      </c>
      <c r="C109" s="278"/>
      <c r="D109" s="43"/>
      <c r="E109" s="43">
        <v>60</v>
      </c>
      <c r="F109" s="73">
        <f t="shared" ref="F109:F115" si="11">D109/E109*C109</f>
        <v>0</v>
      </c>
      <c r="G109" s="117">
        <f t="shared" ref="G109:G115" si="12">F109*$E$9</f>
        <v>0</v>
      </c>
      <c r="H109" s="115"/>
      <c r="I109" s="87"/>
    </row>
    <row r="110" spans="2:9" ht="31" x14ac:dyDescent="0.35">
      <c r="B110" s="116" t="s">
        <v>310</v>
      </c>
      <c r="C110" s="278">
        <v>1</v>
      </c>
      <c r="D110" s="43"/>
      <c r="E110" s="43">
        <v>24</v>
      </c>
      <c r="F110" s="73">
        <f t="shared" si="11"/>
        <v>0</v>
      </c>
      <c r="G110" s="117">
        <f t="shared" si="12"/>
        <v>0</v>
      </c>
      <c r="H110" s="115"/>
      <c r="I110" s="280" t="s">
        <v>387</v>
      </c>
    </row>
    <row r="111" spans="2:9" ht="46.5" x14ac:dyDescent="0.35">
      <c r="B111" s="116" t="s">
        <v>311</v>
      </c>
      <c r="C111" s="278"/>
      <c r="D111" s="43"/>
      <c r="E111" s="43">
        <v>36</v>
      </c>
      <c r="F111" s="73">
        <f t="shared" si="11"/>
        <v>0</v>
      </c>
      <c r="G111" s="117">
        <f t="shared" si="12"/>
        <v>0</v>
      </c>
      <c r="H111" s="115"/>
      <c r="I111" s="87"/>
    </row>
    <row r="112" spans="2:9" ht="31" x14ac:dyDescent="0.35">
      <c r="B112" s="116" t="s">
        <v>312</v>
      </c>
      <c r="C112" s="278"/>
      <c r="D112" s="43"/>
      <c r="E112" s="43">
        <v>84</v>
      </c>
      <c r="F112" s="73">
        <f t="shared" si="11"/>
        <v>0</v>
      </c>
      <c r="G112" s="117">
        <f t="shared" si="12"/>
        <v>0</v>
      </c>
      <c r="H112" s="115"/>
      <c r="I112" s="87"/>
    </row>
    <row r="113" spans="2:9" ht="46.5" x14ac:dyDescent="0.35">
      <c r="B113" s="116" t="s">
        <v>313</v>
      </c>
      <c r="C113" s="278"/>
      <c r="D113" s="43"/>
      <c r="E113" s="43">
        <v>84</v>
      </c>
      <c r="F113" s="73">
        <f t="shared" si="11"/>
        <v>0</v>
      </c>
      <c r="G113" s="117">
        <f t="shared" si="12"/>
        <v>0</v>
      </c>
      <c r="H113" s="115"/>
      <c r="I113" s="87"/>
    </row>
    <row r="114" spans="2:9" ht="46.5" x14ac:dyDescent="0.35">
      <c r="B114" s="116" t="s">
        <v>314</v>
      </c>
      <c r="C114" s="278"/>
      <c r="D114" s="43"/>
      <c r="E114" s="43">
        <v>84</v>
      </c>
      <c r="F114" s="73">
        <f t="shared" si="11"/>
        <v>0</v>
      </c>
      <c r="G114" s="117">
        <f t="shared" si="12"/>
        <v>0</v>
      </c>
      <c r="H114" s="115"/>
      <c r="I114" s="87"/>
    </row>
    <row r="115" spans="2:9" ht="31" x14ac:dyDescent="0.35">
      <c r="B115" s="118" t="s">
        <v>315</v>
      </c>
      <c r="C115" s="279">
        <v>2</v>
      </c>
      <c r="D115" s="119"/>
      <c r="E115" s="119">
        <v>36</v>
      </c>
      <c r="F115" s="73">
        <f t="shared" si="11"/>
        <v>0</v>
      </c>
      <c r="G115" s="117">
        <f t="shared" si="12"/>
        <v>0</v>
      </c>
      <c r="H115" s="120"/>
      <c r="I115" s="281" t="s">
        <v>388</v>
      </c>
    </row>
    <row r="116" spans="2:9" ht="15.5" x14ac:dyDescent="0.35">
      <c r="B116" s="121" t="s">
        <v>316</v>
      </c>
      <c r="C116" s="122"/>
      <c r="D116" s="123"/>
      <c r="E116" s="124"/>
      <c r="F116" s="125">
        <f>G116/$E$9</f>
        <v>0</v>
      </c>
      <c r="G116" s="126">
        <v>0</v>
      </c>
      <c r="H116" s="75" t="str">
        <f>IF($G$137=0,"",G116/$G$137)</f>
        <v/>
      </c>
      <c r="I116" s="127"/>
    </row>
    <row r="117" spans="2:9" ht="15.5" x14ac:dyDescent="0.35">
      <c r="B117" s="83" t="s">
        <v>317</v>
      </c>
      <c r="C117" s="18" t="s">
        <v>215</v>
      </c>
      <c r="D117" s="29" t="s">
        <v>318</v>
      </c>
      <c r="E117" s="86"/>
      <c r="F117" s="113">
        <f>SUM(F118:F122)</f>
        <v>0</v>
      </c>
      <c r="G117" s="128">
        <f>SUM(G118:G122)</f>
        <v>0</v>
      </c>
      <c r="H117" s="129" t="str">
        <f>IF($G$137=0,"",G117/$G$137)</f>
        <v/>
      </c>
      <c r="I117" s="130"/>
    </row>
    <row r="118" spans="2:9" ht="15.5" x14ac:dyDescent="0.35">
      <c r="B118" s="276" t="s">
        <v>319</v>
      </c>
      <c r="C118" s="359">
        <v>2</v>
      </c>
      <c r="D118" s="132"/>
      <c r="E118" s="91"/>
      <c r="F118" s="73">
        <f t="shared" ref="F118:F130" si="13">G118/$E$9</f>
        <v>0</v>
      </c>
      <c r="G118" s="74">
        <f t="shared" ref="G118:G122" si="14">D118*C118</f>
        <v>0</v>
      </c>
      <c r="H118" s="92"/>
      <c r="I118" s="130"/>
    </row>
    <row r="119" spans="2:9" ht="15.5" x14ac:dyDescent="0.35">
      <c r="B119" s="103"/>
      <c r="C119" s="131"/>
      <c r="D119" s="132"/>
      <c r="E119" s="91"/>
      <c r="F119" s="73">
        <f t="shared" si="13"/>
        <v>0</v>
      </c>
      <c r="G119" s="74">
        <f t="shared" si="14"/>
        <v>0</v>
      </c>
      <c r="H119" s="92"/>
      <c r="I119" s="130"/>
    </row>
    <row r="120" spans="2:9" ht="15.5" x14ac:dyDescent="0.35">
      <c r="B120" s="103"/>
      <c r="C120" s="131"/>
      <c r="D120" s="132"/>
      <c r="E120" s="91"/>
      <c r="F120" s="73">
        <f t="shared" si="13"/>
        <v>0</v>
      </c>
      <c r="G120" s="74">
        <f t="shared" si="14"/>
        <v>0</v>
      </c>
      <c r="H120" s="92"/>
      <c r="I120" s="130"/>
    </row>
    <row r="121" spans="2:9" ht="15.5" x14ac:dyDescent="0.35">
      <c r="B121" s="103"/>
      <c r="C121" s="131"/>
      <c r="D121" s="132"/>
      <c r="E121" s="91"/>
      <c r="F121" s="73">
        <f t="shared" si="13"/>
        <v>0</v>
      </c>
      <c r="G121" s="74">
        <f t="shared" si="14"/>
        <v>0</v>
      </c>
      <c r="H121" s="92"/>
      <c r="I121" s="130"/>
    </row>
    <row r="122" spans="2:9" ht="15.5" x14ac:dyDescent="0.35">
      <c r="B122" s="103"/>
      <c r="C122" s="131"/>
      <c r="D122" s="132"/>
      <c r="E122" s="91"/>
      <c r="F122" s="73">
        <f t="shared" si="13"/>
        <v>0</v>
      </c>
      <c r="G122" s="74">
        <f t="shared" si="14"/>
        <v>0</v>
      </c>
      <c r="H122" s="133"/>
      <c r="I122" s="130"/>
    </row>
    <row r="123" spans="2:9" ht="15.5" x14ac:dyDescent="0.35">
      <c r="B123" s="47" t="s">
        <v>320</v>
      </c>
      <c r="C123" s="134"/>
      <c r="D123" s="134"/>
      <c r="E123" s="134"/>
      <c r="F123" s="59">
        <f t="shared" si="13"/>
        <v>0</v>
      </c>
      <c r="G123" s="135">
        <v>0</v>
      </c>
      <c r="H123" s="136" t="str">
        <f t="shared" ref="H123:H135" si="15">IF($G$137=0,"",G123/$G$137)</f>
        <v/>
      </c>
      <c r="I123" s="137"/>
    </row>
    <row r="124" spans="2:9" ht="15.5" x14ac:dyDescent="0.35">
      <c r="B124" s="47" t="s">
        <v>321</v>
      </c>
      <c r="C124" s="134"/>
      <c r="D124" s="134"/>
      <c r="E124" s="134"/>
      <c r="F124" s="59">
        <f t="shared" si="13"/>
        <v>0</v>
      </c>
      <c r="G124" s="135">
        <v>0</v>
      </c>
      <c r="H124" s="136" t="str">
        <f t="shared" si="15"/>
        <v/>
      </c>
      <c r="I124" s="137"/>
    </row>
    <row r="125" spans="2:9" ht="15.5" x14ac:dyDescent="0.35">
      <c r="B125" s="47" t="s">
        <v>322</v>
      </c>
      <c r="C125" s="134"/>
      <c r="D125" s="134"/>
      <c r="E125" s="134"/>
      <c r="F125" s="59">
        <f t="shared" si="13"/>
        <v>0</v>
      </c>
      <c r="G125" s="135">
        <v>0</v>
      </c>
      <c r="H125" s="136" t="str">
        <f t="shared" si="15"/>
        <v/>
      </c>
      <c r="I125" s="138"/>
    </row>
    <row r="126" spans="2:9" ht="15.5" x14ac:dyDescent="0.35">
      <c r="B126" s="47" t="s">
        <v>323</v>
      </c>
      <c r="C126" s="134"/>
      <c r="D126" s="134"/>
      <c r="E126" s="134"/>
      <c r="F126" s="59">
        <f t="shared" si="13"/>
        <v>0</v>
      </c>
      <c r="G126" s="135">
        <v>0</v>
      </c>
      <c r="H126" s="136" t="str">
        <f t="shared" si="15"/>
        <v/>
      </c>
      <c r="I126" s="139"/>
    </row>
    <row r="127" spans="2:9" ht="15.5" x14ac:dyDescent="0.35">
      <c r="B127" s="47" t="s">
        <v>324</v>
      </c>
      <c r="C127" s="134"/>
      <c r="D127" s="134"/>
      <c r="E127" s="134"/>
      <c r="F127" s="59">
        <f t="shared" si="13"/>
        <v>0</v>
      </c>
      <c r="G127" s="135">
        <v>0</v>
      </c>
      <c r="H127" s="136" t="str">
        <f t="shared" si="15"/>
        <v/>
      </c>
      <c r="I127" s="138"/>
    </row>
    <row r="128" spans="2:9" ht="15.5" x14ac:dyDescent="0.35">
      <c r="B128" s="140" t="s">
        <v>325</v>
      </c>
      <c r="C128" s="141"/>
      <c r="D128" s="141"/>
      <c r="E128" s="141"/>
      <c r="F128" s="142">
        <f t="shared" si="13"/>
        <v>0</v>
      </c>
      <c r="G128" s="143">
        <v>0</v>
      </c>
      <c r="H128" s="136" t="str">
        <f t="shared" si="15"/>
        <v/>
      </c>
      <c r="I128" s="144"/>
    </row>
    <row r="129" spans="2:9" ht="15.5" x14ac:dyDescent="0.35">
      <c r="B129" s="145"/>
      <c r="C129" s="43"/>
      <c r="D129" s="43"/>
      <c r="E129" s="43"/>
      <c r="F129" s="142">
        <f t="shared" si="13"/>
        <v>0</v>
      </c>
      <c r="G129" s="43"/>
      <c r="H129" s="136" t="str">
        <f t="shared" si="15"/>
        <v/>
      </c>
      <c r="I129" s="146"/>
    </row>
    <row r="130" spans="2:9" ht="15.5" x14ac:dyDescent="0.35">
      <c r="B130" s="147"/>
      <c r="C130" s="148"/>
      <c r="D130" s="148"/>
      <c r="E130" s="148"/>
      <c r="F130" s="149">
        <f t="shared" si="13"/>
        <v>0</v>
      </c>
      <c r="G130" s="148"/>
      <c r="H130" s="150" t="str">
        <f t="shared" si="15"/>
        <v/>
      </c>
      <c r="I130" s="151"/>
    </row>
    <row r="131" spans="2:9" ht="15.5" x14ac:dyDescent="0.35">
      <c r="B131" s="152" t="s">
        <v>326</v>
      </c>
      <c r="C131" s="153"/>
      <c r="D131" s="154"/>
      <c r="E131" s="155"/>
      <c r="F131" s="156">
        <f>SUM(F11,F16,F44,F91,F107,F116,F117,F123,F124,F125,F126,F127,F128,F129:F130)</f>
        <v>0</v>
      </c>
      <c r="G131" s="156">
        <f>SUM(G11,G16,G44,G91,G107,G116,G117,G123,G124,G125,G126,G127,G128,G129:G130)</f>
        <v>0</v>
      </c>
      <c r="H131" s="129" t="str">
        <f t="shared" si="15"/>
        <v/>
      </c>
      <c r="I131" s="157"/>
    </row>
    <row r="132" spans="2:9" ht="46.5" x14ac:dyDescent="0.35">
      <c r="B132" s="158" t="s">
        <v>327</v>
      </c>
      <c r="C132" s="159" t="s">
        <v>328</v>
      </c>
      <c r="D132" s="160"/>
      <c r="E132" s="161" t="s">
        <v>329</v>
      </c>
      <c r="F132" s="162">
        <f>G132/$E$9</f>
        <v>0</v>
      </c>
      <c r="G132" s="163">
        <f>G131*D132</f>
        <v>0</v>
      </c>
      <c r="H132" s="136" t="str">
        <f t="shared" si="15"/>
        <v/>
      </c>
      <c r="I132" s="139"/>
    </row>
    <row r="133" spans="2:9" ht="31" x14ac:dyDescent="0.35">
      <c r="B133" s="164" t="s">
        <v>330</v>
      </c>
      <c r="C133" s="159" t="s">
        <v>331</v>
      </c>
      <c r="D133" s="165"/>
      <c r="E133" s="166"/>
      <c r="F133" s="167">
        <f>G133/$E$9</f>
        <v>0</v>
      </c>
      <c r="G133" s="168">
        <f>-PMT(D133/12,$E$9,(G11+G16+G107+G116+G117+G123+G124+G125+G126+G127+G128+G129+G130)/365*E133+SUMPRODUCT(C109:C115,D109:D115)*1.2+G44*1.2+G91*1.2)*$E$9-((G11+G16+G107+G116+G117+G123+G124+G125+G126+G127+G128+G129+G130)/365*E133+SUMPRODUCT(C109:C115,D109:D115)*1.2+G44*1.2+G91*1.2)</f>
        <v>0</v>
      </c>
      <c r="H133" s="150" t="str">
        <f t="shared" si="15"/>
        <v/>
      </c>
      <c r="I133" s="169"/>
    </row>
    <row r="134" spans="2:9" ht="15.5" x14ac:dyDescent="0.35">
      <c r="B134" s="170" t="s">
        <v>332</v>
      </c>
      <c r="C134" s="171"/>
      <c r="D134" s="172"/>
      <c r="E134" s="173"/>
      <c r="F134" s="156">
        <f>SUM(F131:F133)</f>
        <v>0</v>
      </c>
      <c r="G134" s="156">
        <f>SUM(G131:G133)</f>
        <v>0</v>
      </c>
      <c r="H134" s="111" t="str">
        <f t="shared" si="15"/>
        <v/>
      </c>
      <c r="I134" s="174"/>
    </row>
    <row r="135" spans="2:9" ht="62" x14ac:dyDescent="0.35">
      <c r="B135" s="175" t="s">
        <v>333</v>
      </c>
      <c r="C135" s="159" t="s">
        <v>334</v>
      </c>
      <c r="D135" s="165"/>
      <c r="E135" s="134"/>
      <c r="F135" s="59">
        <f>G135/$E$9</f>
        <v>0</v>
      </c>
      <c r="G135" s="58">
        <f>G134*D135</f>
        <v>0</v>
      </c>
      <c r="H135" s="136" t="str">
        <f t="shared" si="15"/>
        <v/>
      </c>
      <c r="I135" s="139"/>
    </row>
    <row r="136" spans="2:9" ht="15.5" x14ac:dyDescent="0.35">
      <c r="B136" s="176" t="s">
        <v>335</v>
      </c>
      <c r="C136" s="177">
        <v>0.2</v>
      </c>
      <c r="D136" s="78"/>
      <c r="E136" s="178"/>
      <c r="F136" s="149">
        <f>F135*C136</f>
        <v>0</v>
      </c>
      <c r="G136" s="179">
        <f>G135*C136</f>
        <v>0</v>
      </c>
      <c r="H136" s="150"/>
      <c r="I136" s="169"/>
    </row>
    <row r="137" spans="2:9" ht="15.5" x14ac:dyDescent="0.35">
      <c r="B137" s="180" t="s">
        <v>336</v>
      </c>
      <c r="C137" s="181"/>
      <c r="D137" s="182"/>
      <c r="E137" s="183"/>
      <c r="F137" s="184">
        <f>SUM(F134:F135)</f>
        <v>0</v>
      </c>
      <c r="G137" s="184">
        <f>SUM(G134:G135)</f>
        <v>0</v>
      </c>
      <c r="H137" s="185"/>
      <c r="I137" s="186"/>
    </row>
    <row r="138" spans="2:9" ht="15.5" x14ac:dyDescent="0.35">
      <c r="B138" s="187" t="s">
        <v>337</v>
      </c>
      <c r="C138" s="188">
        <v>0.2</v>
      </c>
      <c r="D138" s="189"/>
      <c r="E138" s="190"/>
      <c r="F138" s="191">
        <f>F137*C138</f>
        <v>0</v>
      </c>
      <c r="G138" s="192">
        <f>G137*C138</f>
        <v>0</v>
      </c>
      <c r="H138" s="193"/>
      <c r="I138" s="194"/>
    </row>
    <row r="139" spans="2:9" ht="15.5" x14ac:dyDescent="0.35">
      <c r="B139" s="195" t="s">
        <v>338</v>
      </c>
      <c r="C139" s="196"/>
      <c r="D139" s="196"/>
      <c r="E139" s="197"/>
      <c r="F139" s="198">
        <f>SUM(F137:F138)</f>
        <v>0</v>
      </c>
      <c r="G139" s="198">
        <f>SUM(G137:G138)</f>
        <v>0</v>
      </c>
      <c r="H139" s="199"/>
      <c r="I139" s="200"/>
    </row>
  </sheetData>
  <mergeCells count="8">
    <mergeCell ref="C6:E6"/>
    <mergeCell ref="C7:E7"/>
    <mergeCell ref="B107:B108"/>
    <mergeCell ref="C1:E1"/>
    <mergeCell ref="C2:F2"/>
    <mergeCell ref="C3:E3"/>
    <mergeCell ref="C4:E4"/>
    <mergeCell ref="C5:E5"/>
  </mergeCells>
  <conditionalFormatting sqref="H132">
    <cfRule type="cellIs" dxfId="16" priority="3" operator="lessThan">
      <formula>0.08</formula>
    </cfRule>
    <cfRule type="cellIs" dxfId="15" priority="4" operator="greaterThan">
      <formula>0.08</formula>
    </cfRule>
  </conditionalFormatting>
  <conditionalFormatting sqref="H135">
    <cfRule type="cellIs" dxfId="14" priority="1" operator="lessThan">
      <formula>0.03</formula>
    </cfRule>
    <cfRule type="cellIs" dxfId="13" priority="2" operator="greaterThan">
      <formula>0.03</formula>
    </cfRule>
  </conditionalFormatting>
  <dataValidations disablePrompts="1" count="1">
    <dataValidation type="list" allowBlank="1" showInputMessage="1" showErrorMessage="1" sqref="C4:C5" xr:uid="{00FC0025-0017-420F-A967-00D900A800E9}">
      <formula1>#REF!</formula1>
    </dataValidation>
  </dataValidations>
  <pageMargins left="0.7" right="0.7" top="0.75" bottom="0.75" header="0.3" footer="0.3"/>
  <pageSetup paperSize="9" orientation="portrait"/>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5"/>
  </sheetPr>
  <dimension ref="B2:Z13"/>
  <sheetViews>
    <sheetView zoomScale="60" workbookViewId="0">
      <selection activeCell="F12" sqref="F12"/>
    </sheetView>
  </sheetViews>
  <sheetFormatPr defaultRowHeight="14.5" x14ac:dyDescent="0.35"/>
  <cols>
    <col min="1" max="1" width="2.08984375" customWidth="1"/>
    <col min="2" max="2" width="41" customWidth="1"/>
    <col min="3" max="3" width="9.36328125" customWidth="1"/>
    <col min="4" max="4" width="20.81640625" customWidth="1"/>
    <col min="5" max="5" width="13.90625" customWidth="1"/>
    <col min="6" max="6" width="10.6328125" customWidth="1"/>
    <col min="7" max="7" width="11.36328125" customWidth="1"/>
    <col min="8" max="8" width="12.26953125" customWidth="1"/>
    <col min="9" max="9" width="13.7265625" customWidth="1"/>
    <col min="10" max="10" width="16.1796875" customWidth="1"/>
    <col min="11" max="11" width="12.36328125" customWidth="1"/>
    <col min="12" max="12" width="12.81640625" customWidth="1"/>
    <col min="13" max="13" width="13" customWidth="1"/>
    <col min="14" max="14" width="14.1796875" customWidth="1"/>
    <col min="15" max="15" width="15.08984375" customWidth="1"/>
    <col min="16" max="16" width="14.1796875" customWidth="1"/>
    <col min="17" max="17" width="14.26953125" customWidth="1"/>
    <col min="18" max="18" width="11.7265625" customWidth="1"/>
    <col min="19" max="19" width="13.7265625" customWidth="1"/>
    <col min="20" max="20" width="12.1796875" customWidth="1"/>
    <col min="21" max="21" width="12.81640625" customWidth="1"/>
    <col min="22" max="23" width="13.26953125" customWidth="1"/>
    <col min="24" max="24" width="12.90625" customWidth="1"/>
    <col min="25" max="25" width="15.08984375" customWidth="1"/>
    <col min="26" max="26" width="14.6328125" customWidth="1"/>
  </cols>
  <sheetData>
    <row r="2" spans="2:26" ht="15" x14ac:dyDescent="0.35">
      <c r="B2" s="326"/>
      <c r="C2" s="329" t="s">
        <v>339</v>
      </c>
      <c r="D2" s="329"/>
      <c r="E2" s="329"/>
      <c r="F2" s="329"/>
      <c r="G2" s="329"/>
      <c r="H2" s="329"/>
      <c r="I2" s="329"/>
      <c r="J2" s="331" t="s">
        <v>340</v>
      </c>
      <c r="K2" s="332"/>
      <c r="L2" s="332"/>
      <c r="M2" s="332"/>
      <c r="N2" s="332"/>
      <c r="O2" s="309"/>
      <c r="P2" s="329" t="s">
        <v>341</v>
      </c>
      <c r="Q2" s="329"/>
      <c r="R2" s="329"/>
      <c r="S2" s="329"/>
      <c r="T2" s="329"/>
      <c r="U2" s="333"/>
      <c r="V2" s="335" t="s">
        <v>342</v>
      </c>
      <c r="W2" s="309" t="s">
        <v>343</v>
      </c>
      <c r="X2" s="309" t="s">
        <v>344</v>
      </c>
      <c r="Y2" s="311" t="s">
        <v>345</v>
      </c>
      <c r="Z2" s="313" t="s">
        <v>346</v>
      </c>
    </row>
    <row r="3" spans="2:26" ht="15" x14ac:dyDescent="0.35">
      <c r="B3" s="327"/>
      <c r="C3" s="330"/>
      <c r="D3" s="330"/>
      <c r="E3" s="330"/>
      <c r="F3" s="330"/>
      <c r="G3" s="330"/>
      <c r="H3" s="330"/>
      <c r="I3" s="330"/>
      <c r="J3" s="315" t="s">
        <v>347</v>
      </c>
      <c r="K3" s="316"/>
      <c r="L3" s="316"/>
      <c r="M3" s="316" t="s">
        <v>348</v>
      </c>
      <c r="N3" s="316"/>
      <c r="O3" s="310"/>
      <c r="P3" s="330"/>
      <c r="Q3" s="330"/>
      <c r="R3" s="330"/>
      <c r="S3" s="330"/>
      <c r="T3" s="330"/>
      <c r="U3" s="334"/>
      <c r="V3" s="336"/>
      <c r="W3" s="310"/>
      <c r="X3" s="310"/>
      <c r="Y3" s="312"/>
      <c r="Z3" s="314"/>
    </row>
    <row r="4" spans="2:26" ht="135" x14ac:dyDescent="0.35">
      <c r="B4" s="327"/>
      <c r="C4" s="337" t="s">
        <v>349</v>
      </c>
      <c r="D4" s="338" t="s">
        <v>350</v>
      </c>
      <c r="E4" s="338" t="s">
        <v>351</v>
      </c>
      <c r="F4" s="339" t="s">
        <v>352</v>
      </c>
      <c r="G4" s="339" t="s">
        <v>353</v>
      </c>
      <c r="H4" s="338" t="s">
        <v>354</v>
      </c>
      <c r="I4" s="340" t="s">
        <v>355</v>
      </c>
      <c r="J4" s="317" t="s">
        <v>37</v>
      </c>
      <c r="K4" s="319" t="s">
        <v>356</v>
      </c>
      <c r="L4" s="319" t="s">
        <v>357</v>
      </c>
      <c r="M4" s="319" t="s">
        <v>358</v>
      </c>
      <c r="N4" s="319" t="s">
        <v>359</v>
      </c>
      <c r="O4" s="321" t="s">
        <v>360</v>
      </c>
      <c r="P4" s="323" t="s">
        <v>361</v>
      </c>
      <c r="Q4" s="325" t="s">
        <v>362</v>
      </c>
      <c r="R4" s="325" t="s">
        <v>363</v>
      </c>
      <c r="S4" s="325" t="s">
        <v>364</v>
      </c>
      <c r="T4" s="325" t="s">
        <v>212</v>
      </c>
      <c r="U4" s="201" t="s">
        <v>213</v>
      </c>
      <c r="V4" s="324" t="s">
        <v>365</v>
      </c>
      <c r="W4" s="320"/>
      <c r="X4" s="322"/>
      <c r="Y4" s="312"/>
      <c r="Z4" s="314"/>
    </row>
    <row r="5" spans="2:26" ht="15.5" x14ac:dyDescent="0.35">
      <c r="B5" s="328"/>
      <c r="C5" s="337"/>
      <c r="D5" s="338"/>
      <c r="E5" s="338"/>
      <c r="F5" s="339"/>
      <c r="G5" s="339"/>
      <c r="H5" s="338"/>
      <c r="I5" s="322"/>
      <c r="J5" s="318"/>
      <c r="K5" s="320"/>
      <c r="L5" s="320"/>
      <c r="M5" s="320"/>
      <c r="N5" s="320"/>
      <c r="O5" s="322"/>
      <c r="P5" s="324"/>
      <c r="Q5" s="320"/>
      <c r="R5" s="320"/>
      <c r="S5" s="320"/>
      <c r="T5" s="320"/>
      <c r="U5" s="202">
        <v>0.30499999999999999</v>
      </c>
      <c r="V5" s="341"/>
      <c r="W5" s="338"/>
      <c r="X5" s="342"/>
      <c r="Y5" s="312"/>
      <c r="Z5" s="314"/>
    </row>
    <row r="6" spans="2:26" ht="17.5" x14ac:dyDescent="0.35">
      <c r="B6" s="203" t="s">
        <v>366</v>
      </c>
      <c r="C6" s="11"/>
      <c r="D6" s="16"/>
      <c r="E6" s="16"/>
      <c r="F6" s="204"/>
      <c r="G6" s="204"/>
      <c r="H6" s="205"/>
      <c r="I6" s="206"/>
      <c r="J6" s="11"/>
      <c r="K6" s="207"/>
      <c r="L6" s="16"/>
      <c r="M6" s="205"/>
      <c r="N6" s="205"/>
      <c r="O6" s="206"/>
      <c r="P6" s="208"/>
      <c r="Q6" s="205"/>
      <c r="R6" s="205"/>
      <c r="S6" s="209"/>
      <c r="T6" s="209"/>
      <c r="U6" s="209"/>
      <c r="V6" s="210">
        <f>SUM(V9:V13)</f>
        <v>0</v>
      </c>
      <c r="W6" s="211"/>
      <c r="X6" s="212"/>
      <c r="Y6" s="213"/>
      <c r="Z6" s="214"/>
    </row>
    <row r="7" spans="2:26" ht="15.5" x14ac:dyDescent="0.35">
      <c r="B7" s="203" t="s">
        <v>367</v>
      </c>
      <c r="C7" s="215"/>
      <c r="D7" s="216"/>
      <c r="E7" s="216"/>
      <c r="F7" s="217"/>
      <c r="G7" s="217"/>
      <c r="H7" s="217"/>
      <c r="I7" s="218">
        <f>SUM(I9:I13)</f>
        <v>6312</v>
      </c>
      <c r="J7" s="219"/>
      <c r="K7" s="220"/>
      <c r="L7" s="220"/>
      <c r="M7" s="220"/>
      <c r="N7" s="221">
        <f t="shared" ref="N7:S7" si="0">SUM(N9:N13)</f>
        <v>0</v>
      </c>
      <c r="O7" s="218">
        <f t="shared" si="0"/>
        <v>0</v>
      </c>
      <c r="P7" s="222">
        <f t="shared" si="0"/>
        <v>0</v>
      </c>
      <c r="Q7" s="221">
        <f t="shared" si="0"/>
        <v>0</v>
      </c>
      <c r="R7" s="221">
        <f t="shared" si="0"/>
        <v>0</v>
      </c>
      <c r="S7" s="221">
        <f t="shared" si="0"/>
        <v>0</v>
      </c>
      <c r="T7" s="221">
        <f>SUM(T9:T14)</f>
        <v>0</v>
      </c>
      <c r="U7" s="221">
        <f>SUM(U9:U14)</f>
        <v>0</v>
      </c>
      <c r="V7" s="223"/>
      <c r="W7" s="220"/>
      <c r="X7" s="224"/>
      <c r="Y7" s="225"/>
      <c r="Z7" s="226"/>
    </row>
    <row r="8" spans="2:26" ht="15.5" x14ac:dyDescent="0.35">
      <c r="B8" s="227"/>
      <c r="C8" s="228"/>
      <c r="D8" s="229"/>
      <c r="E8" s="230"/>
      <c r="F8" s="231"/>
      <c r="G8" s="231"/>
      <c r="H8" s="217"/>
      <c r="I8" s="224"/>
      <c r="J8" s="219"/>
      <c r="K8" s="220"/>
      <c r="L8" s="220"/>
      <c r="M8" s="232"/>
      <c r="N8" s="220"/>
      <c r="O8" s="224"/>
      <c r="P8" s="223"/>
      <c r="Q8" s="220"/>
      <c r="R8" s="220"/>
      <c r="S8" s="220"/>
      <c r="T8" s="220"/>
      <c r="U8" s="220"/>
      <c r="V8" s="223"/>
      <c r="W8" s="220"/>
      <c r="X8" s="224"/>
      <c r="Y8" s="225"/>
      <c r="Z8" s="226"/>
    </row>
    <row r="9" spans="2:26" ht="15.5" x14ac:dyDescent="0.35">
      <c r="B9" s="233" t="s">
        <v>368</v>
      </c>
      <c r="C9" s="228"/>
      <c r="D9" s="229"/>
      <c r="E9" s="216"/>
      <c r="F9" s="231"/>
      <c r="G9" s="231"/>
      <c r="H9" s="217"/>
      <c r="I9" s="224">
        <f t="shared" ref="I9:I13" si="1">H9*G9*F9*C9</f>
        <v>0</v>
      </c>
      <c r="J9" s="234"/>
      <c r="K9" s="220">
        <f t="shared" ref="K9:K13" si="2">IF(G9&gt;0,J9/G9,)</f>
        <v>0</v>
      </c>
      <c r="L9" s="220">
        <f t="shared" ref="L9:L13" si="3">IF(F9&gt;0,K9/F9,)</f>
        <v>0</v>
      </c>
      <c r="M9" s="220">
        <f t="shared" ref="M9:M13" si="4">C9*J9</f>
        <v>0</v>
      </c>
      <c r="N9" s="220">
        <f t="shared" ref="N9:N13" si="5">M9*H9</f>
        <v>0</v>
      </c>
      <c r="O9" s="224">
        <f t="shared" ref="O9:O13" si="6">N9/0.87</f>
        <v>0</v>
      </c>
      <c r="P9" s="235">
        <f t="shared" ref="P9:P13" si="7">IF(K9&gt;0,K9/0.87*14/30*G9/12*H9*C9,)</f>
        <v>0</v>
      </c>
      <c r="Q9" s="236">
        <f>IF(I9&gt;0,(O9+P9)/I9/29.3*28*100%/12*I9,0)</f>
        <v>0</v>
      </c>
      <c r="R9" s="236"/>
      <c r="S9" s="220">
        <f t="shared" ref="S9:S13" si="8">SUM(O9:R9)*2/730*3</f>
        <v>0</v>
      </c>
      <c r="T9" s="220">
        <f t="shared" ref="T9:T13" si="9">SUM(O9:S9)*13%</f>
        <v>0</v>
      </c>
      <c r="U9" s="220">
        <f t="shared" ref="U9:U13" si="10">SUM(O9:R9)*$U$5</f>
        <v>0</v>
      </c>
      <c r="V9" s="223">
        <f t="shared" ref="V9:V13" si="11">SUM(O9:S9,U9:U9)</f>
        <v>0</v>
      </c>
      <c r="W9" s="220">
        <f t="shared" ref="W9:W13" si="12">IF(H9&gt;0,V9/H9,0)</f>
        <v>0</v>
      </c>
      <c r="X9" s="237">
        <f t="shared" ref="X9:X13" si="13">IF(I9&gt;0,V9/I9,)</f>
        <v>0</v>
      </c>
      <c r="Y9" s="238" t="str">
        <f>IF(X9&gt;0,VLOOKUP(Луч!$C$4,#REF!,6,FALSE),"")</f>
        <v/>
      </c>
      <c r="Z9" s="239" t="str">
        <f t="shared" ref="Z9:Z13" si="14">IF(X9&gt;0,(X9-Y9)/Y9,"")</f>
        <v/>
      </c>
    </row>
    <row r="10" spans="2:26" ht="15.5" x14ac:dyDescent="0.35">
      <c r="B10" s="227" t="s">
        <v>369</v>
      </c>
      <c r="C10" s="228">
        <v>3</v>
      </c>
      <c r="D10" s="229" t="s">
        <v>370</v>
      </c>
      <c r="E10" s="230"/>
      <c r="F10" s="231">
        <v>11</v>
      </c>
      <c r="G10" s="231">
        <v>3</v>
      </c>
      <c r="H10" s="217">
        <v>24</v>
      </c>
      <c r="I10" s="224">
        <f t="shared" si="1"/>
        <v>2376</v>
      </c>
      <c r="J10" s="234"/>
      <c r="K10" s="220">
        <f t="shared" si="2"/>
        <v>0</v>
      </c>
      <c r="L10" s="220">
        <f t="shared" si="3"/>
        <v>0</v>
      </c>
      <c r="M10" s="220">
        <f t="shared" si="4"/>
        <v>0</v>
      </c>
      <c r="N10" s="220">
        <f t="shared" si="5"/>
        <v>0</v>
      </c>
      <c r="O10" s="224">
        <f t="shared" si="6"/>
        <v>0</v>
      </c>
      <c r="P10" s="235"/>
      <c r="Q10" s="236">
        <f t="shared" ref="Q10:Q13" si="15">IF(I10&gt;0,(O10+P10)/I10/29.3*28*100%/12*I10,0)</f>
        <v>0</v>
      </c>
      <c r="R10" s="236"/>
      <c r="S10" s="220">
        <f t="shared" si="8"/>
        <v>0</v>
      </c>
      <c r="T10" s="220">
        <f t="shared" si="9"/>
        <v>0</v>
      </c>
      <c r="U10" s="220">
        <f t="shared" si="10"/>
        <v>0</v>
      </c>
      <c r="V10" s="223">
        <f t="shared" si="11"/>
        <v>0</v>
      </c>
      <c r="W10" s="220">
        <f t="shared" si="12"/>
        <v>0</v>
      </c>
      <c r="X10" s="237">
        <f t="shared" si="13"/>
        <v>0</v>
      </c>
      <c r="Y10" s="238" t="str">
        <f>IF(X10&gt;0,VLOOKUP(Луч!$C$4,#REF!,6,FALSE),"")</f>
        <v/>
      </c>
      <c r="Z10" s="239" t="str">
        <f t="shared" si="14"/>
        <v/>
      </c>
    </row>
    <row r="11" spans="2:26" ht="15.5" x14ac:dyDescent="0.35">
      <c r="B11" s="233" t="s">
        <v>371</v>
      </c>
      <c r="C11" s="228"/>
      <c r="D11" s="229"/>
      <c r="E11" s="216"/>
      <c r="F11" s="231"/>
      <c r="G11" s="231"/>
      <c r="H11" s="217"/>
      <c r="I11" s="224">
        <f t="shared" si="1"/>
        <v>0</v>
      </c>
      <c r="J11" s="240"/>
      <c r="K11" s="220">
        <f t="shared" si="2"/>
        <v>0</v>
      </c>
      <c r="L11" s="220">
        <f t="shared" si="3"/>
        <v>0</v>
      </c>
      <c r="M11" s="220">
        <f t="shared" si="4"/>
        <v>0</v>
      </c>
      <c r="N11" s="220">
        <f t="shared" si="5"/>
        <v>0</v>
      </c>
      <c r="O11" s="224">
        <f t="shared" si="6"/>
        <v>0</v>
      </c>
      <c r="P11" s="235">
        <f t="shared" si="7"/>
        <v>0</v>
      </c>
      <c r="Q11" s="236">
        <f t="shared" si="15"/>
        <v>0</v>
      </c>
      <c r="R11" s="236"/>
      <c r="S11" s="220">
        <f t="shared" si="8"/>
        <v>0</v>
      </c>
      <c r="T11" s="220">
        <f t="shared" si="9"/>
        <v>0</v>
      </c>
      <c r="U11" s="220">
        <f t="shared" si="10"/>
        <v>0</v>
      </c>
      <c r="V11" s="223">
        <f t="shared" si="11"/>
        <v>0</v>
      </c>
      <c r="W11" s="220">
        <f t="shared" si="12"/>
        <v>0</v>
      </c>
      <c r="X11" s="237">
        <f t="shared" si="13"/>
        <v>0</v>
      </c>
      <c r="Y11" s="238" t="str">
        <f>IF(X11&gt;0,VLOOKUP(Луч!$C$4,#REF!,6,FALSE),"")</f>
        <v/>
      </c>
      <c r="Z11" s="239" t="str">
        <f t="shared" si="14"/>
        <v/>
      </c>
    </row>
    <row r="12" spans="2:26" ht="15.5" x14ac:dyDescent="0.35">
      <c r="B12" s="227" t="s">
        <v>372</v>
      </c>
      <c r="C12" s="228">
        <v>1</v>
      </c>
      <c r="D12" s="282" t="s">
        <v>373</v>
      </c>
      <c r="E12" s="230"/>
      <c r="F12" s="231">
        <v>8</v>
      </c>
      <c r="G12" s="231">
        <v>20.5</v>
      </c>
      <c r="H12" s="217">
        <v>24</v>
      </c>
      <c r="I12" s="224">
        <f t="shared" si="1"/>
        <v>3936</v>
      </c>
      <c r="J12" s="234"/>
      <c r="K12" s="220">
        <f t="shared" si="2"/>
        <v>0</v>
      </c>
      <c r="L12" s="220">
        <f t="shared" si="3"/>
        <v>0</v>
      </c>
      <c r="M12" s="220">
        <f t="shared" si="4"/>
        <v>0</v>
      </c>
      <c r="N12" s="220">
        <f t="shared" si="5"/>
        <v>0</v>
      </c>
      <c r="O12" s="224">
        <f t="shared" si="6"/>
        <v>0</v>
      </c>
      <c r="P12" s="235"/>
      <c r="Q12" s="236">
        <f t="shared" si="15"/>
        <v>0</v>
      </c>
      <c r="R12" s="236"/>
      <c r="S12" s="220">
        <f t="shared" si="8"/>
        <v>0</v>
      </c>
      <c r="T12" s="220">
        <f t="shared" si="9"/>
        <v>0</v>
      </c>
      <c r="U12" s="220">
        <f t="shared" si="10"/>
        <v>0</v>
      </c>
      <c r="V12" s="223">
        <f t="shared" si="11"/>
        <v>0</v>
      </c>
      <c r="W12" s="220">
        <f t="shared" si="12"/>
        <v>0</v>
      </c>
      <c r="X12" s="237">
        <f t="shared" si="13"/>
        <v>0</v>
      </c>
      <c r="Y12" s="238" t="str">
        <f>IF(X12&gt;0,VLOOKUP(Луч!$C$4,#REF!,6,FALSE),"")</f>
        <v/>
      </c>
      <c r="Z12" s="239" t="str">
        <f t="shared" si="14"/>
        <v/>
      </c>
    </row>
    <row r="13" spans="2:26" ht="15.5" x14ac:dyDescent="0.35">
      <c r="B13" s="227"/>
      <c r="C13" s="219"/>
      <c r="D13" s="216"/>
      <c r="E13" s="216"/>
      <c r="F13" s="217"/>
      <c r="G13" s="217"/>
      <c r="H13" s="217"/>
      <c r="I13" s="224">
        <f t="shared" si="1"/>
        <v>0</v>
      </c>
      <c r="J13" s="240"/>
      <c r="K13" s="220">
        <f t="shared" si="2"/>
        <v>0</v>
      </c>
      <c r="L13" s="220">
        <f t="shared" si="3"/>
        <v>0</v>
      </c>
      <c r="M13" s="220">
        <f t="shared" si="4"/>
        <v>0</v>
      </c>
      <c r="N13" s="220">
        <f t="shared" si="5"/>
        <v>0</v>
      </c>
      <c r="O13" s="224">
        <f t="shared" si="6"/>
        <v>0</v>
      </c>
      <c r="P13" s="235">
        <f t="shared" si="7"/>
        <v>0</v>
      </c>
      <c r="Q13" s="236">
        <f t="shared" si="15"/>
        <v>0</v>
      </c>
      <c r="R13" s="236"/>
      <c r="S13" s="220">
        <f t="shared" si="8"/>
        <v>0</v>
      </c>
      <c r="T13" s="220">
        <f t="shared" si="9"/>
        <v>0</v>
      </c>
      <c r="U13" s="220">
        <f t="shared" si="10"/>
        <v>0</v>
      </c>
      <c r="V13" s="223">
        <f t="shared" si="11"/>
        <v>0</v>
      </c>
      <c r="W13" s="220">
        <f t="shared" si="12"/>
        <v>0</v>
      </c>
      <c r="X13" s="237">
        <f t="shared" si="13"/>
        <v>0</v>
      </c>
      <c r="Y13" s="238" t="str">
        <f>IF(X13&gt;0,VLOOKUP(Луч!$C$4,#REF!,6,FALSE),"")</f>
        <v/>
      </c>
      <c r="Z13" s="239" t="str">
        <f t="shared" si="14"/>
        <v/>
      </c>
    </row>
  </sheetData>
  <mergeCells count="30">
    <mergeCell ref="B2:B5"/>
    <mergeCell ref="C2:I3"/>
    <mergeCell ref="J2:O2"/>
    <mergeCell ref="P2:U3"/>
    <mergeCell ref="V2:V3"/>
    <mergeCell ref="C4:C5"/>
    <mergeCell ref="D4:D5"/>
    <mergeCell ref="E4:E5"/>
    <mergeCell ref="F4:F5"/>
    <mergeCell ref="G4:G5"/>
    <mergeCell ref="H4:H5"/>
    <mergeCell ref="I4:I5"/>
    <mergeCell ref="T4:T5"/>
    <mergeCell ref="V4:X5"/>
    <mergeCell ref="W2:W3"/>
    <mergeCell ref="X2:X3"/>
    <mergeCell ref="Y2:Y5"/>
    <mergeCell ref="Z2:Z5"/>
    <mergeCell ref="J3:L3"/>
    <mergeCell ref="M3:O3"/>
    <mergeCell ref="J4:J5"/>
    <mergeCell ref="K4:K5"/>
    <mergeCell ref="L4:L5"/>
    <mergeCell ref="M4:M5"/>
    <mergeCell ref="N4:N5"/>
    <mergeCell ref="O4:O5"/>
    <mergeCell ref="P4:P5"/>
    <mergeCell ref="Q4:Q5"/>
    <mergeCell ref="R4:R5"/>
    <mergeCell ref="S4:S5"/>
  </mergeCells>
  <conditionalFormatting sqref="I9">
    <cfRule type="cellIs" dxfId="12" priority="42" operator="greaterThan">
      <formula>$AD$9</formula>
    </cfRule>
    <cfRule type="cellIs" dxfId="11" priority="62" operator="lessThan">
      <formula>$AD$9</formula>
    </cfRule>
  </conditionalFormatting>
  <conditionalFormatting sqref="I10">
    <cfRule type="cellIs" dxfId="10" priority="41" operator="greaterThan">
      <formula>$AD$10</formula>
    </cfRule>
    <cfRule type="cellIs" dxfId="9" priority="61" operator="lessThan">
      <formula>$AD$10</formula>
    </cfRule>
  </conditionalFormatting>
  <conditionalFormatting sqref="I11">
    <cfRule type="cellIs" dxfId="8" priority="38" operator="greaterThan">
      <formula>$AD$11</formula>
    </cfRule>
    <cfRule type="cellIs" dxfId="7" priority="58" operator="lessThan">
      <formula>$AD$11</formula>
    </cfRule>
  </conditionalFormatting>
  <conditionalFormatting sqref="I12">
    <cfRule type="cellIs" dxfId="6" priority="29" operator="greaterThan">
      <formula>$AD$12</formula>
    </cfRule>
    <cfRule type="cellIs" dxfId="5" priority="30" operator="lessThan">
      <formula>$AD$12</formula>
    </cfRule>
  </conditionalFormatting>
  <conditionalFormatting sqref="I13">
    <cfRule type="cellIs" dxfId="4" priority="27" operator="greaterThan">
      <formula>$AD$13</formula>
    </cfRule>
    <cfRule type="cellIs" dxfId="3" priority="28" operator="lessThan">
      <formula>$AD$13</formula>
    </cfRule>
  </conditionalFormatting>
  <conditionalFormatting sqref="Z6:Z13">
    <cfRule type="cellIs" dxfId="2" priority="3" operator="greaterThan">
      <formula>0</formula>
    </cfRule>
  </conditionalFormatting>
  <conditionalFormatting sqref="Z9:Z13">
    <cfRule type="cellIs" dxfId="1" priority="1" operator="equal">
      <formula>""</formula>
    </cfRule>
    <cfRule type="cellIs" dxfId="0" priority="2" operator="lessThan">
      <formula>0</formula>
    </cfRule>
  </conditionalFormatting>
  <dataValidations count="2">
    <dataValidation type="list" allowBlank="1" showInputMessage="1" showErrorMessage="1" sqref="E13 E11 E9" xr:uid="{00590091-007D-46EA-B1BB-00B3008D007F}">
      <formula1>$B$21:$B$23</formula1>
    </dataValidation>
    <dataValidation type="list" allowBlank="1" showInputMessage="1" showErrorMessage="1" sqref="E7:E8 E12 E10" xr:uid="{00ED0068-00EC-43EC-82D9-00E700AF00AA}">
      <formula1>$B$21:$B$22</formula1>
    </dataValidation>
  </dataValidation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5"/>
  </sheetPr>
  <dimension ref="B2:I36"/>
  <sheetViews>
    <sheetView zoomScale="90" workbookViewId="0">
      <selection activeCell="B32" sqref="B32"/>
    </sheetView>
  </sheetViews>
  <sheetFormatPr defaultRowHeight="14.5" x14ac:dyDescent="0.35"/>
  <cols>
    <col min="1" max="1" width="4.26953125" customWidth="1"/>
    <col min="2" max="2" width="30.81640625" customWidth="1"/>
    <col min="3" max="3" width="11.54296875" customWidth="1"/>
    <col min="4" max="4" width="13.08984375" customWidth="1"/>
    <col min="5" max="5" width="14.26953125" customWidth="1"/>
    <col min="6" max="6" width="11.08984375" customWidth="1"/>
    <col min="7" max="7" width="11.453125" customWidth="1"/>
    <col min="8" max="8" width="16.90625" customWidth="1"/>
    <col min="9" max="9" width="19.54296875" customWidth="1"/>
  </cols>
  <sheetData>
    <row r="2" spans="2:9" x14ac:dyDescent="0.35">
      <c r="B2" s="350" t="str">
        <f>Луч!B1</f>
        <v xml:space="preserve">Наименование/ИНН подрядчика </v>
      </c>
      <c r="C2" s="351"/>
      <c r="D2" s="351"/>
      <c r="E2" s="352">
        <f>Луч!C1</f>
        <v>0</v>
      </c>
      <c r="F2" s="352"/>
      <c r="G2" s="352"/>
      <c r="H2" s="352"/>
      <c r="I2" s="353"/>
    </row>
    <row r="3" spans="2:9" x14ac:dyDescent="0.35">
      <c r="B3" s="354" t="str">
        <f>Луч!B6</f>
        <v>Адрес объекта (индекс, город (населенный пункт), улица, дом (корпус, строение), офис</v>
      </c>
      <c r="C3" s="355"/>
      <c r="D3" s="355"/>
      <c r="E3" s="356" t="str">
        <f>Луч!C6</f>
        <v>г. Омск, ул. Поворотникова, 4, корп. 1.</v>
      </c>
      <c r="F3" s="356"/>
      <c r="G3" s="356"/>
      <c r="H3" s="356"/>
      <c r="I3" s="357"/>
    </row>
    <row r="4" spans="2:9" x14ac:dyDescent="0.35">
      <c r="B4" s="241"/>
      <c r="C4" s="241"/>
      <c r="D4" s="241"/>
      <c r="E4" s="242"/>
      <c r="F4" s="242"/>
      <c r="G4" s="242"/>
      <c r="H4" s="242"/>
      <c r="I4" s="242"/>
    </row>
    <row r="5" spans="2:9" x14ac:dyDescent="0.35">
      <c r="B5" s="243" t="s">
        <v>374</v>
      </c>
      <c r="C5" s="243"/>
      <c r="D5" s="243"/>
      <c r="E5" s="243"/>
      <c r="F5" s="242"/>
      <c r="G5" s="242"/>
      <c r="H5" s="242"/>
      <c r="I5" s="242"/>
    </row>
    <row r="6" spans="2:9" x14ac:dyDescent="0.35">
      <c r="B6" s="242"/>
      <c r="C6" s="242"/>
      <c r="D6" s="242"/>
      <c r="E6" s="242"/>
      <c r="F6" s="242"/>
      <c r="G6" s="242"/>
      <c r="H6" s="242"/>
      <c r="I6" s="242"/>
    </row>
    <row r="7" spans="2:9" ht="42" x14ac:dyDescent="0.35">
      <c r="B7" s="244" t="s">
        <v>204</v>
      </c>
      <c r="C7" s="245" t="s">
        <v>375</v>
      </c>
      <c r="D7" s="245" t="s">
        <v>376</v>
      </c>
      <c r="E7" s="246" t="s">
        <v>207</v>
      </c>
      <c r="F7" s="247"/>
      <c r="G7" s="242"/>
      <c r="H7" s="242"/>
      <c r="I7" s="242"/>
    </row>
    <row r="8" spans="2:9" x14ac:dyDescent="0.35">
      <c r="B8" s="248" t="s">
        <v>377</v>
      </c>
      <c r="C8" s="249">
        <f>Луч!F12</f>
        <v>0</v>
      </c>
      <c r="D8" s="249">
        <f>Луч!G12</f>
        <v>0</v>
      </c>
      <c r="E8" s="250" t="str">
        <f>Луч!H12</f>
        <v/>
      </c>
      <c r="F8" s="242"/>
      <c r="G8" s="242"/>
      <c r="H8" s="242"/>
      <c r="I8" s="242"/>
    </row>
    <row r="9" spans="2:9" x14ac:dyDescent="0.35">
      <c r="B9" s="248" t="s">
        <v>378</v>
      </c>
      <c r="C9" s="249">
        <f>Луч!F13</f>
        <v>0</v>
      </c>
      <c r="D9" s="249">
        <f>Луч!G13</f>
        <v>0</v>
      </c>
      <c r="E9" s="250" t="str">
        <f>Луч!H13</f>
        <v/>
      </c>
      <c r="F9" s="242"/>
      <c r="G9" s="242"/>
      <c r="H9" s="242"/>
      <c r="I9" s="242"/>
    </row>
    <row r="10" spans="2:9" x14ac:dyDescent="0.35">
      <c r="B10" s="248" t="s">
        <v>214</v>
      </c>
      <c r="C10" s="249">
        <f>Луч!F16</f>
        <v>0</v>
      </c>
      <c r="D10" s="249">
        <f>Луч!G16</f>
        <v>0</v>
      </c>
      <c r="E10" s="250" t="str">
        <f>Луч!H16</f>
        <v/>
      </c>
      <c r="F10" s="242"/>
      <c r="G10" s="242"/>
      <c r="H10" s="242"/>
      <c r="I10" s="242"/>
    </row>
    <row r="11" spans="2:9" x14ac:dyDescent="0.35">
      <c r="B11" s="248" t="s">
        <v>244</v>
      </c>
      <c r="C11" s="249">
        <f>Луч!F44</f>
        <v>0</v>
      </c>
      <c r="D11" s="249">
        <f>Луч!G44</f>
        <v>0</v>
      </c>
      <c r="E11" s="250" t="str">
        <f>Луч!H44</f>
        <v/>
      </c>
      <c r="F11" s="242"/>
      <c r="G11" s="242"/>
      <c r="H11" s="242"/>
      <c r="I11" s="242"/>
    </row>
    <row r="12" spans="2:9" x14ac:dyDescent="0.35">
      <c r="B12" s="248" t="s">
        <v>291</v>
      </c>
      <c r="C12" s="249">
        <f>Луч!F91</f>
        <v>0</v>
      </c>
      <c r="D12" s="249">
        <f>Луч!G91</f>
        <v>0</v>
      </c>
      <c r="E12" s="250" t="str">
        <f>Луч!H91</f>
        <v/>
      </c>
      <c r="F12" s="242"/>
      <c r="G12" s="242"/>
      <c r="H12" s="242"/>
      <c r="I12" s="242"/>
    </row>
    <row r="13" spans="2:9" x14ac:dyDescent="0.35">
      <c r="B13" s="248" t="s">
        <v>307</v>
      </c>
      <c r="C13" s="249">
        <f>Луч!F107</f>
        <v>0</v>
      </c>
      <c r="D13" s="249">
        <f>Луч!G107</f>
        <v>0</v>
      </c>
      <c r="E13" s="250" t="str">
        <f>Луч!H107</f>
        <v/>
      </c>
      <c r="F13" s="242"/>
      <c r="G13" s="242"/>
      <c r="H13" s="242"/>
      <c r="I13" s="242"/>
    </row>
    <row r="14" spans="2:9" x14ac:dyDescent="0.35">
      <c r="B14" s="248" t="s">
        <v>316</v>
      </c>
      <c r="C14" s="249">
        <f>Луч!F116</f>
        <v>0</v>
      </c>
      <c r="D14" s="249">
        <f>Луч!G116</f>
        <v>0</v>
      </c>
      <c r="E14" s="250" t="str">
        <f>Луч!H116</f>
        <v/>
      </c>
      <c r="F14" s="242"/>
      <c r="G14" s="242"/>
      <c r="H14" s="242"/>
      <c r="I14" s="242"/>
    </row>
    <row r="15" spans="2:9" x14ac:dyDescent="0.35">
      <c r="B15" s="248" t="s">
        <v>317</v>
      </c>
      <c r="C15" s="249">
        <f>Луч!F117</f>
        <v>0</v>
      </c>
      <c r="D15" s="249">
        <f>Луч!G117</f>
        <v>0</v>
      </c>
      <c r="E15" s="250" t="str">
        <f>Луч!H117</f>
        <v/>
      </c>
      <c r="F15" s="242"/>
      <c r="G15" s="242"/>
      <c r="H15" s="242"/>
      <c r="I15" s="242"/>
    </row>
    <row r="16" spans="2:9" x14ac:dyDescent="0.35">
      <c r="B16" s="248" t="s">
        <v>325</v>
      </c>
      <c r="C16" s="249">
        <f>SUM(Луч!F123:F128)</f>
        <v>0</v>
      </c>
      <c r="D16" s="249">
        <f>SUM(Луч!G123:G128)</f>
        <v>0</v>
      </c>
      <c r="E16" s="250">
        <f>SUM(Луч!H123:H128)</f>
        <v>0</v>
      </c>
      <c r="F16" s="242"/>
      <c r="G16" s="242"/>
      <c r="H16" s="242"/>
      <c r="I16" s="242"/>
    </row>
    <row r="17" spans="2:9" x14ac:dyDescent="0.35">
      <c r="B17" s="248" t="s">
        <v>327</v>
      </c>
      <c r="C17" s="249">
        <f>Луч!F132</f>
        <v>0</v>
      </c>
      <c r="D17" s="249">
        <f>Луч!G132</f>
        <v>0</v>
      </c>
      <c r="E17" s="250" t="str">
        <f>Луч!H132</f>
        <v/>
      </c>
      <c r="F17" s="242"/>
      <c r="G17" s="242"/>
      <c r="H17" s="242"/>
      <c r="I17" s="242"/>
    </row>
    <row r="18" spans="2:9" x14ac:dyDescent="0.35">
      <c r="B18" s="248" t="s">
        <v>379</v>
      </c>
      <c r="C18" s="249">
        <f>Луч!F133</f>
        <v>0</v>
      </c>
      <c r="D18" s="249">
        <f>Луч!G133</f>
        <v>0</v>
      </c>
      <c r="E18" s="250" t="str">
        <f>Луч!H133</f>
        <v/>
      </c>
      <c r="F18" s="242"/>
      <c r="G18" s="242"/>
      <c r="H18" s="242"/>
      <c r="I18" s="242"/>
    </row>
    <row r="19" spans="2:9" x14ac:dyDescent="0.35">
      <c r="B19" s="248" t="s">
        <v>333</v>
      </c>
      <c r="C19" s="249">
        <f>Луч!F135</f>
        <v>0</v>
      </c>
      <c r="D19" s="249">
        <f>Луч!G135</f>
        <v>0</v>
      </c>
      <c r="E19" s="250" t="str">
        <f>Луч!H135</f>
        <v/>
      </c>
      <c r="F19" s="242"/>
      <c r="G19" s="242"/>
      <c r="H19" s="242"/>
      <c r="I19" s="242"/>
    </row>
    <row r="20" spans="2:9" x14ac:dyDescent="0.35">
      <c r="B20" s="248" t="s">
        <v>335</v>
      </c>
      <c r="C20" s="249">
        <f>Луч!F136</f>
        <v>0</v>
      </c>
      <c r="D20" s="249">
        <f>Луч!G136</f>
        <v>0</v>
      </c>
      <c r="E20" s="250">
        <f>Луч!H136</f>
        <v>0</v>
      </c>
      <c r="F20" s="242"/>
      <c r="G20" s="242"/>
      <c r="H20" s="242"/>
      <c r="I20" s="242"/>
    </row>
    <row r="21" spans="2:9" x14ac:dyDescent="0.35">
      <c r="B21" s="248" t="s">
        <v>336</v>
      </c>
      <c r="C21" s="251">
        <f>Луч!F137</f>
        <v>0</v>
      </c>
      <c r="D21" s="251">
        <f>Луч!G137</f>
        <v>0</v>
      </c>
      <c r="E21" s="252">
        <f>Луч!H137</f>
        <v>0</v>
      </c>
      <c r="F21" s="242"/>
      <c r="G21" s="242"/>
      <c r="H21" s="242"/>
      <c r="I21" s="242"/>
    </row>
    <row r="22" spans="2:9" x14ac:dyDescent="0.35">
      <c r="B22" s="248" t="s">
        <v>337</v>
      </c>
      <c r="C22" s="249">
        <f>Луч!F138</f>
        <v>0</v>
      </c>
      <c r="D22" s="249">
        <f>Луч!G138</f>
        <v>0</v>
      </c>
      <c r="E22" s="250">
        <f>Луч!H138</f>
        <v>0</v>
      </c>
      <c r="F22" s="242"/>
      <c r="G22" s="242"/>
      <c r="H22" s="242"/>
      <c r="I22" s="242"/>
    </row>
    <row r="23" spans="2:9" x14ac:dyDescent="0.35">
      <c r="B23" s="253" t="s">
        <v>338</v>
      </c>
      <c r="C23" s="254">
        <f>Луч!F139</f>
        <v>0</v>
      </c>
      <c r="D23" s="254">
        <f>Луч!G139</f>
        <v>0</v>
      </c>
      <c r="E23" s="255">
        <f>Луч!H139</f>
        <v>0</v>
      </c>
      <c r="F23" s="242"/>
      <c r="G23" s="242"/>
      <c r="H23" s="242"/>
      <c r="I23" s="242"/>
    </row>
    <row r="24" spans="2:9" x14ac:dyDescent="0.35">
      <c r="B24" s="242"/>
      <c r="C24" s="242"/>
      <c r="D24" s="242"/>
      <c r="E24" s="242"/>
      <c r="F24" s="242"/>
      <c r="G24" s="242"/>
      <c r="H24" s="242"/>
      <c r="I24" s="242"/>
    </row>
    <row r="25" spans="2:9" x14ac:dyDescent="0.35">
      <c r="B25" s="358" t="s">
        <v>380</v>
      </c>
      <c r="C25" s="358"/>
      <c r="D25" s="358"/>
      <c r="E25" s="256"/>
      <c r="F25" s="242"/>
      <c r="G25" s="242"/>
      <c r="H25" s="242"/>
      <c r="I25" s="242"/>
    </row>
    <row r="26" spans="2:9" x14ac:dyDescent="0.35">
      <c r="B26" s="358"/>
      <c r="C26" s="358"/>
      <c r="D26" s="358"/>
      <c r="E26" s="257"/>
      <c r="F26" s="242"/>
      <c r="G26" s="242"/>
      <c r="H26" s="242"/>
      <c r="I26" s="242"/>
    </row>
    <row r="27" spans="2:9" x14ac:dyDescent="0.35">
      <c r="B27" s="241"/>
      <c r="C27" s="241"/>
      <c r="D27" s="241"/>
      <c r="E27" s="257"/>
      <c r="F27" s="242"/>
      <c r="G27" s="242"/>
      <c r="H27" s="242"/>
      <c r="I27" s="242"/>
    </row>
    <row r="28" spans="2:9" x14ac:dyDescent="0.35">
      <c r="B28" s="243" t="s">
        <v>381</v>
      </c>
      <c r="C28" s="242"/>
      <c r="D28" s="242"/>
      <c r="E28" s="242"/>
      <c r="F28" s="242"/>
      <c r="G28" s="242"/>
      <c r="H28" s="242"/>
      <c r="I28" s="242"/>
    </row>
    <row r="29" spans="2:9" x14ac:dyDescent="0.35">
      <c r="B29" s="258"/>
      <c r="C29" s="242"/>
      <c r="D29" s="242"/>
      <c r="E29" s="242"/>
      <c r="F29" s="242"/>
      <c r="G29" s="242"/>
      <c r="H29" s="242"/>
      <c r="I29" s="242"/>
    </row>
    <row r="30" spans="2:9" ht="33.5" customHeight="1" x14ac:dyDescent="0.35">
      <c r="B30" s="343" t="s">
        <v>339</v>
      </c>
      <c r="C30" s="344"/>
      <c r="D30" s="344"/>
      <c r="E30" s="345" t="s">
        <v>382</v>
      </c>
      <c r="F30" s="345"/>
      <c r="G30" s="345"/>
      <c r="H30" s="346" t="s">
        <v>383</v>
      </c>
      <c r="I30" s="348" t="s">
        <v>384</v>
      </c>
    </row>
    <row r="31" spans="2:9" ht="86" customHeight="1" x14ac:dyDescent="0.35">
      <c r="B31" s="259" t="s">
        <v>385</v>
      </c>
      <c r="C31" s="260" t="s">
        <v>349</v>
      </c>
      <c r="D31" s="260" t="s">
        <v>386</v>
      </c>
      <c r="E31" s="260" t="s">
        <v>37</v>
      </c>
      <c r="F31" s="260" t="s">
        <v>356</v>
      </c>
      <c r="G31" s="260" t="s">
        <v>38</v>
      </c>
      <c r="H31" s="347"/>
      <c r="I31" s="349"/>
    </row>
    <row r="32" spans="2:9" ht="62" customHeight="1" x14ac:dyDescent="0.35">
      <c r="B32" s="261" t="str">
        <f>ФОТ!B9</f>
        <v>Кабинеты, административные помещения, места общего пользования , санузлы, душевые , спортзалы</v>
      </c>
      <c r="C32" s="262"/>
      <c r="D32" s="262"/>
      <c r="E32" s="262"/>
      <c r="F32" s="262"/>
      <c r="G32" s="262"/>
      <c r="H32" s="262"/>
      <c r="I32" s="263"/>
    </row>
    <row r="33" spans="2:9" x14ac:dyDescent="0.35">
      <c r="B33" s="264" t="str">
        <f>ФОТ!B10</f>
        <v>Оператор внутренней уборки</v>
      </c>
      <c r="C33" s="249">
        <f>ФОТ!C10</f>
        <v>3</v>
      </c>
      <c r="D33" s="249">
        <f>ФОТ!I10</f>
        <v>2376</v>
      </c>
      <c r="E33" s="249">
        <f>ФОТ!J10</f>
        <v>0</v>
      </c>
      <c r="F33" s="249">
        <f>ФОТ!K10</f>
        <v>0</v>
      </c>
      <c r="G33" s="249">
        <f>ФОТ!L10</f>
        <v>0</v>
      </c>
      <c r="H33" s="249">
        <f>ФОТ!V10-ФОТ!N10</f>
        <v>0</v>
      </c>
      <c r="I33" s="265">
        <f>ФОТ!V10</f>
        <v>0</v>
      </c>
    </row>
    <row r="34" spans="2:9" x14ac:dyDescent="0.35">
      <c r="B34" s="261" t="str">
        <f>ФОТ!B11</f>
        <v>Территория</v>
      </c>
      <c r="C34" s="262"/>
      <c r="D34" s="262"/>
      <c r="E34" s="262"/>
      <c r="F34" s="262"/>
      <c r="G34" s="262"/>
      <c r="H34" s="262"/>
      <c r="I34" s="263"/>
    </row>
    <row r="35" spans="2:9" x14ac:dyDescent="0.35">
      <c r="B35" s="264" t="str">
        <f>ФОТ!B12</f>
        <v>Дворник</v>
      </c>
      <c r="C35" s="249">
        <f>ФОТ!C12</f>
        <v>1</v>
      </c>
      <c r="D35" s="249">
        <f>ФОТ!I12</f>
        <v>3936</v>
      </c>
      <c r="E35" s="249">
        <f>ФОТ!J12</f>
        <v>0</v>
      </c>
      <c r="F35" s="249">
        <f>ФОТ!K12</f>
        <v>0</v>
      </c>
      <c r="G35" s="249">
        <f>ФОТ!L12</f>
        <v>0</v>
      </c>
      <c r="H35" s="249">
        <f>ФОТ!V12-ФОТ!N12</f>
        <v>0</v>
      </c>
      <c r="I35" s="265">
        <f>ФОТ!V12</f>
        <v>0</v>
      </c>
    </row>
    <row r="36" spans="2:9" x14ac:dyDescent="0.35">
      <c r="B36" s="266"/>
      <c r="C36" s="267"/>
      <c r="D36" s="267"/>
      <c r="E36" s="267"/>
      <c r="F36" s="267"/>
      <c r="G36" s="267"/>
      <c r="H36" s="267"/>
      <c r="I36" s="268"/>
    </row>
  </sheetData>
  <mergeCells count="9">
    <mergeCell ref="B30:D30"/>
    <mergeCell ref="E30:G30"/>
    <mergeCell ref="H30:H31"/>
    <mergeCell ref="I30:I31"/>
    <mergeCell ref="B2:D2"/>
    <mergeCell ref="E2:I2"/>
    <mergeCell ref="B3:D3"/>
    <mergeCell ref="E3:I3"/>
    <mergeCell ref="B25:D26"/>
  </mergeCell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Правила и справки</vt:lpstr>
      <vt:lpstr>Статистическая ЗП</vt:lpstr>
      <vt:lpstr>Луч</vt:lpstr>
      <vt:lpstr>ФОТ</vt:lpstr>
      <vt:lpstr>Приложение</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User</cp:lastModifiedBy>
  <cp:revision>2</cp:revision>
  <dcterms:created xsi:type="dcterms:W3CDTF">2006-09-16T00:00:00Z</dcterms:created>
  <dcterms:modified xsi:type="dcterms:W3CDTF">2025-04-23T11:38:46Z</dcterms:modified>
</cp:coreProperties>
</file>